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S:\roy1\רועי שוטף\אל על\2024\שנתי\"/>
    </mc:Choice>
  </mc:AlternateContent>
  <bookViews>
    <workbookView xWindow="0" yWindow="0" windowWidth="11700" windowHeight="8310" tabRatio="1000"/>
  </bookViews>
  <sheets>
    <sheet name="נספח 1 - כללי" sheetId="10" r:id="rId1"/>
    <sheet name="נספח 2 –עמלות והוצאות לא חיצוני" sheetId="5" r:id="rId2"/>
    <sheet name="נספח 3 - עמלות ניהול חיצוני" sheetId="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8" i="10" l="1"/>
  <c r="B416" i="10" s="1"/>
  <c r="B388" i="10"/>
  <c r="B376" i="10"/>
  <c r="B386" i="10" s="1"/>
  <c r="B392" i="10" s="1"/>
  <c r="B425" i="10" s="1"/>
  <c r="B372" i="10"/>
  <c r="B368" i="10"/>
  <c r="B327" i="10"/>
  <c r="B345" i="10" s="1"/>
  <c r="B317" i="10"/>
  <c r="B305" i="10"/>
  <c r="B315" i="10" s="1"/>
  <c r="B321" i="10" s="1"/>
  <c r="B354" i="10" s="1"/>
  <c r="B301" i="10"/>
  <c r="B297" i="10"/>
  <c r="B255" i="10"/>
  <c r="B273" i="10" s="1"/>
  <c r="B245" i="10"/>
  <c r="B241" i="10"/>
  <c r="B243" i="10" s="1"/>
  <c r="B249" i="10" s="1"/>
  <c r="B282" i="10" s="1"/>
  <c r="B239" i="10"/>
  <c r="B233" i="10"/>
  <c r="B229" i="10"/>
  <c r="B225" i="10"/>
  <c r="B202" i="10"/>
  <c r="B195" i="10"/>
  <c r="B199" i="10" s="1"/>
  <c r="B184" i="10"/>
  <c r="B174" i="10"/>
  <c r="B162" i="10"/>
  <c r="B158" i="10"/>
  <c r="B172" i="10" s="1"/>
  <c r="B178" i="10" s="1"/>
  <c r="B211" i="10" s="1"/>
  <c r="B154" i="10"/>
  <c r="B112" i="10"/>
  <c r="B130" i="10" s="1"/>
  <c r="B102" i="10"/>
  <c r="B98" i="10"/>
  <c r="B100" i="10" s="1"/>
  <c r="B106" i="10" s="1"/>
  <c r="B139" i="10" s="1"/>
  <c r="B96" i="10"/>
  <c r="B90" i="10"/>
  <c r="B86" i="10"/>
  <c r="B82" i="10"/>
  <c r="B420" i="10" l="1"/>
  <c r="B421" i="10" s="1"/>
  <c r="B409" i="10"/>
  <c r="B413" i="10" s="1"/>
  <c r="B349" i="10"/>
  <c r="B350" i="10" s="1"/>
  <c r="B338" i="10"/>
  <c r="B342" i="10" s="1"/>
  <c r="B277" i="10"/>
  <c r="B278" i="10" s="1"/>
  <c r="B266" i="10"/>
  <c r="B270" i="10" s="1"/>
  <c r="B206" i="10"/>
  <c r="B207" i="10" s="1"/>
  <c r="B134" i="10"/>
  <c r="B135" i="10" s="1"/>
  <c r="B123" i="10"/>
  <c r="B127" i="10" s="1"/>
  <c r="B122" i="6" l="1"/>
  <c r="B92" i="6"/>
  <c r="B100" i="6" l="1"/>
  <c r="B116" i="6"/>
  <c r="B49" i="10" s="1"/>
  <c r="B65" i="5" l="1"/>
  <c r="B31" i="10" l="1"/>
  <c r="B20" i="5" l="1"/>
  <c r="B38" i="5" l="1"/>
  <c r="B50" i="5"/>
  <c r="B19" i="10"/>
  <c r="B105" i="6"/>
  <c r="B46" i="10"/>
  <c r="B47" i="10"/>
  <c r="B15" i="10" l="1"/>
  <c r="B11" i="10"/>
  <c r="B129" i="6"/>
  <c r="B39" i="10" s="1"/>
  <c r="B29" i="10" l="1"/>
  <c r="B35" i="10" s="1"/>
  <c r="B68" i="10" s="1"/>
  <c r="B22" i="6" l="1"/>
  <c r="B42" i="10" l="1"/>
  <c r="B49" i="6" l="1"/>
  <c r="B43" i="10" l="1"/>
  <c r="B124" i="6"/>
  <c r="B66" i="5"/>
  <c r="B41" i="10" l="1"/>
  <c r="B52" i="10" s="1"/>
  <c r="B56" i="10" s="1"/>
  <c r="B86" i="5"/>
  <c r="B63" i="10" l="1"/>
  <c r="B64" i="10" s="1"/>
  <c r="B59" i="10"/>
</calcChain>
</file>

<file path=xl/sharedStrings.xml><?xml version="1.0" encoding="utf-8"?>
<sst xmlns="http://schemas.openxmlformats.org/spreadsheetml/2006/main" count="466" uniqueCount="195">
  <si>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</si>
  <si>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</si>
  <si>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</si>
  <si>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</si>
  <si>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</si>
  <si>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</si>
  <si>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</si>
  <si>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</si>
  <si>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</si>
  <si>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</si>
  <si>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</si>
  <si>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</si>
  <si>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</si>
  <si>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</si>
  <si>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</si>
  <si>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</si>
  <si>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</si>
  <si>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</si>
  <si>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</si>
  <si>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</si>
  <si>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</si>
  <si>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</si>
  <si>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</si>
  <si>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</si>
  <si>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</si>
  <si>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</si>
  <si>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</si>
  <si>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</si>
  <si>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</si>
  <si>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</si>
  <si>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</si>
  <si>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</si>
  <si>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</si>
  <si>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</si>
  <si>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</si>
  <si>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</si>
  <si>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</si>
  <si>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</si>
  <si>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</si>
  <si>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</si>
  <si>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</si>
  <si>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</si>
  <si>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</si>
  <si>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</si>
  <si>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</si>
  <si>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</si>
  <si>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(1)      גוף/יחיד א'</t>
  </si>
  <si>
    <t>(2)      גוף/יחיד ב'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</si>
  <si>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</si>
  <si>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</si>
  <si>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</si>
  <si>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</si>
  <si>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</si>
  <si>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</si>
  <si>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</si>
  <si>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</si>
  <si>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</si>
  <si>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</si>
  <si>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</si>
  <si>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</si>
  <si>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</si>
  <si>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</si>
  <si>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</si>
  <si>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</si>
  <si>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</si>
  <si>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</si>
  <si>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</si>
  <si>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</si>
  <si>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</si>
  <si>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</si>
  <si>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</si>
  <si>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</si>
  <si>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</si>
  <si>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</si>
  <si>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</si>
  <si>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</si>
  <si>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</si>
  <si>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 xml:space="preserve">צדדים שאינם קשורים 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</si>
  <si>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</si>
  <si>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</si>
  <si>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</si>
  <si>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</si>
  <si>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</si>
  <si>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</si>
  <si>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</si>
  <si>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</si>
  <si>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</si>
  <si>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</si>
  <si>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</si>
  <si>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</si>
  <si>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</si>
  <si>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</si>
  <si>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19. De: שיעור הוצאות ישירות  (סכום של סעיף 9 וסעיף 18 )</t>
  </si>
  <si>
    <t>סך הכל דמי ניהול משתנים</t>
  </si>
  <si>
    <t>ב. השווי המשוערך של נכסי הקופה או המסלול נכון ליום 31 בדצמבר של שנת הכספים שהסתיימה 2023</t>
  </si>
  <si>
    <t>מספר אישור אוצר</t>
  </si>
  <si>
    <t xml:space="preserve">נספח 1 </t>
  </si>
  <si>
    <t/>
  </si>
  <si>
    <t>תאריך נכונות דו"ח</t>
  </si>
  <si>
    <t>פועלים</t>
  </si>
  <si>
    <t xml:space="preserve">
נספח 1- סך  ההוצאות הישירות ששולמו בעד כל סוג של הוצאה ישירה לתקופה המסתיימת ביום 31.12.2024</t>
  </si>
  <si>
    <t>א. השווי המשוערך של  נכסי הקופה או המסלול נכון ליום 31 בדצמבר של שנת הכספים 2024</t>
  </si>
  <si>
    <t xml:space="preserve">פועלים </t>
  </si>
  <si>
    <t>18. שיעור מגבלת עמלת ניהול חיצוני שהמשקיע המוסדי הצהיר עליה בהתאם לתקנה 2א לתקנות הוצאות ישירות עבור שנת הכספים הבאה 2025</t>
  </si>
  <si>
    <t>13. שיעור מגבלת עמלת ניהול חיצוני שהמשקיע המוסדי הצהיר עליה עבור שנת הכספים שהסתיימה 2024</t>
  </si>
  <si>
    <t>13. שיעור מגבלת עמלת ניהול חיצוני שהמשקיע המוסדי הצהיר עליה  עבור שנת הכספים שהסתיימה 2024</t>
  </si>
  <si>
    <t>נספח 2 – פרוט עמלות והוצאות שאינן עמלות ניהול חיצוני לתקופה המסתיימת ביום 31.12.2024</t>
  </si>
  <si>
    <t>נספח 3 - פירוט עמלות ניהול חיצוני לתקופה המסתיימת ביום 31.12.2024</t>
  </si>
  <si>
    <t>2024-12-31</t>
  </si>
  <si>
    <t>קידוד קופה</t>
  </si>
  <si>
    <t>סך תשלום למנהלי קרנות סל</t>
  </si>
  <si>
    <t>מזרחי</t>
  </si>
  <si>
    <t xml:space="preserve">אקסלנס </t>
  </si>
  <si>
    <t xml:space="preserve">מיטב </t>
  </si>
  <si>
    <t>אי בי אי שרותי בורסה והשקעות</t>
  </si>
  <si>
    <t>Klirmark Fund III</t>
  </si>
  <si>
    <t>יסודות נדלן ג</t>
  </si>
  <si>
    <t>Ami Opportunities (APAX)</t>
  </si>
  <si>
    <t>Colchis Income Fund</t>
  </si>
  <si>
    <t>פאגאיה אופורטוניטי</t>
  </si>
  <si>
    <t>קסם</t>
  </si>
  <si>
    <t>מור קרנות</t>
  </si>
  <si>
    <t>SPDR TRUST</t>
  </si>
  <si>
    <t>INVESCO</t>
  </si>
  <si>
    <t>ISHARES INC</t>
  </si>
  <si>
    <t>VANGUARD GROUP</t>
  </si>
  <si>
    <t>KRANESHARES ETF</t>
  </si>
  <si>
    <t>LYXOR</t>
  </si>
  <si>
    <t>הראל</t>
  </si>
  <si>
    <t>מגדל</t>
  </si>
  <si>
    <t>מיטב קרנות נאמנות</t>
  </si>
  <si>
    <t>דיסקונט</t>
  </si>
  <si>
    <t>(6)      אחרים</t>
  </si>
  <si>
    <t xml:space="preserve">אל על מסלול 60-50   </t>
  </si>
  <si>
    <t>3111</t>
  </si>
  <si>
    <t>9930</t>
  </si>
  <si>
    <t>570011767-00000000000206-9930-000</t>
  </si>
  <si>
    <t>אל על מסל.חכם מעל 60</t>
  </si>
  <si>
    <t>5461</t>
  </si>
  <si>
    <t>9756</t>
  </si>
  <si>
    <t>570011767-00000000000206-9756-000</t>
  </si>
  <si>
    <t>אל על מסל. חכם עד 50</t>
  </si>
  <si>
    <t>5341</t>
  </si>
  <si>
    <t>9755</t>
  </si>
  <si>
    <t>570011767-00000000000206-9755-000</t>
  </si>
  <si>
    <t xml:space="preserve">אל על מסלול מניית   </t>
  </si>
  <si>
    <t>3471</t>
  </si>
  <si>
    <t>1526</t>
  </si>
  <si>
    <t>570011767-00000000000206-1526-000</t>
  </si>
  <si>
    <t>אל על מסלול אשראי ואג"ח</t>
  </si>
  <si>
    <t>3231</t>
  </si>
  <si>
    <t>1476</t>
  </si>
  <si>
    <t>570011767-00000000000206-1476-000</t>
  </si>
  <si>
    <t>לידר</t>
  </si>
  <si>
    <t>אחרים</t>
  </si>
  <si>
    <t>SOMV II</t>
  </si>
  <si>
    <t>ארבל</t>
  </si>
  <si>
    <t>ברוש</t>
  </si>
  <si>
    <t>ברוש נעול</t>
  </si>
  <si>
    <t>מונטה</t>
  </si>
  <si>
    <t>נוקד אגח</t>
  </si>
  <si>
    <t>נוקד אקוויטי</t>
  </si>
  <si>
    <t>נוקד לונג</t>
  </si>
  <si>
    <t>Alto III</t>
  </si>
  <si>
    <t>BLACKS REAL VII</t>
  </si>
  <si>
    <t>BLACKSTONE ASIA</t>
  </si>
  <si>
    <t>BLACKSTONE EUROPE  V</t>
  </si>
  <si>
    <t>BLACKSTONE VIII</t>
  </si>
  <si>
    <t>BLUE ATLAN PTNR</t>
  </si>
  <si>
    <t>BLUE ATLAN PTNR II</t>
  </si>
  <si>
    <t>Direct Lending III</t>
  </si>
  <si>
    <t>Golden Tree</t>
  </si>
  <si>
    <t>IBI CCF</t>
  </si>
  <si>
    <t>IBI SBL</t>
  </si>
  <si>
    <t>LLCP  VI</t>
  </si>
  <si>
    <t>P2P הפניקס ואליו</t>
  </si>
  <si>
    <t>VINTAGE V ACESS</t>
  </si>
  <si>
    <t>אלקטרה  II</t>
  </si>
  <si>
    <t>הפניקס קו אינווסט</t>
  </si>
  <si>
    <t>טנא הון III</t>
  </si>
  <si>
    <t>מידאל</t>
  </si>
  <si>
    <t>פורטיסימו V</t>
  </si>
  <si>
    <t>פורמה</t>
  </si>
  <si>
    <t>רוטשילד</t>
  </si>
  <si>
    <t>VANECK VECTORS</t>
  </si>
  <si>
    <t xml:space="preserve">WISDOMTREE </t>
  </si>
  <si>
    <t>WISDOMTREE</t>
  </si>
  <si>
    <t>GLOBAL X MANAGEMENT</t>
  </si>
  <si>
    <t>FIRST TRUST ADVISORS</t>
  </si>
  <si>
    <t xml:space="preserve">AMUNDI INVESTMENT </t>
  </si>
  <si>
    <t>CHINA ASSET MANAGEMENT</t>
  </si>
  <si>
    <t>KOTAK</t>
  </si>
  <si>
    <t>COMGEST ASSET MANAGEMENT</t>
  </si>
  <si>
    <t xml:space="preserve">איביאי קרנות נאמנות </t>
  </si>
  <si>
    <t>מאוחד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</si>
</sst>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.00000000000000000"/>
    <numFmt numFmtId="166" formatCode="0.000"/>
    <numFmt numFmtId="167" formatCode="#,##0.0000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4" xfId="0" applyNumberFormat="1" applyFont="1" applyBorder="1" applyAlignment="1">
      <alignment horizontal="right" vertical="center" wrapText="1" readingOrder="2"/>
    </xf>
    <xf numFmtId="2" fontId="3" fillId="0" borderId="4" xfId="0" applyNumberFormat="1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2" fontId="3" fillId="0" borderId="4" xfId="0" applyNumberFormat="1" applyFont="1" applyBorder="1" applyAlignment="1">
      <alignment horizontal="justify" vertical="center" wrapText="1" readingOrder="2"/>
    </xf>
    <xf numFmtId="4" fontId="3" fillId="0" borderId="4" xfId="0" applyNumberFormat="1" applyFont="1" applyBorder="1" applyAlignment="1">
      <alignment horizontal="justify" vertical="center" wrapText="1" readingOrder="2"/>
    </xf>
    <xf numFmtId="0" fontId="10" fillId="0" borderId="0" xfId="0" applyFont="1" applyAlignment="1">
      <alignment horizontal="right" wrapText="1"/>
    </xf>
    <xf numFmtId="10" fontId="3" fillId="0" borderId="0" xfId="2" applyNumberFormat="1" applyFont="1" applyFill="1" applyAlignment="1">
      <alignment horizontal="right" vertical="center"/>
    </xf>
    <xf numFmtId="164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2" fontId="3" fillId="0" borderId="0" xfId="2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164" fontId="4" fillId="0" borderId="1" xfId="0" applyNumberFormat="1" applyFont="1" applyBorder="1" applyAlignment="1">
      <alignment horizontal="right" vertical="center" readingOrder="1"/>
    </xf>
    <xf numFmtId="4" fontId="3" fillId="0" borderId="0" xfId="0" applyNumberFormat="1" applyFont="1" applyAlignment="1">
      <alignment horizontal="right" vertical="center" readingOrder="2"/>
    </xf>
    <xf numFmtId="165" fontId="3" fillId="0" borderId="0" xfId="0" applyNumberFormat="1" applyFont="1" applyAlignment="1">
      <alignment horizontal="right" vertical="center" readingOrder="2"/>
    </xf>
    <xf numFmtId="164" fontId="3" fillId="0" borderId="4" xfId="0" applyNumberFormat="1" applyFont="1" applyBorder="1" applyAlignment="1">
      <alignment horizontal="justify" vertical="center" wrapText="1" readingOrder="2"/>
    </xf>
    <xf numFmtId="166" fontId="4" fillId="0" borderId="1" xfId="0" applyNumberFormat="1" applyFont="1" applyBorder="1" applyAlignment="1">
      <alignment horizontal="right" vertical="center" readingOrder="1"/>
    </xf>
    <xf numFmtId="166" fontId="3" fillId="0" borderId="4" xfId="0" applyNumberFormat="1" applyFont="1" applyBorder="1" applyAlignment="1">
      <alignment horizontal="justify" vertical="center" wrapText="1" readingOrder="2"/>
    </xf>
    <xf numFmtId="0" fontId="3" fillId="0" borderId="8" xfId="0" applyFont="1" applyBorder="1" applyAlignment="1">
      <alignment vertical="center" wrapText="1" readingOrder="2"/>
    </xf>
    <xf numFmtId="0" fontId="3" fillId="0" borderId="6" xfId="0" applyFont="1" applyBorder="1" applyAlignment="1">
      <alignment vertical="center" wrapText="1" readingOrder="2"/>
    </xf>
    <xf numFmtId="0" fontId="3" fillId="0" borderId="4" xfId="0" applyFont="1" applyBorder="1" applyAlignment="1">
      <alignment vertical="center" wrapText="1" readingOrder="2"/>
    </xf>
    <xf numFmtId="10" fontId="3" fillId="0" borderId="0" xfId="2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 readingOrder="1"/>
    </xf>
    <xf numFmtId="10" fontId="3" fillId="0" borderId="0" xfId="2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 readingOrder="2"/>
    </xf>
    <xf numFmtId="10" fontId="3" fillId="0" borderId="0" xfId="2" applyNumberFormat="1" applyFont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164" fontId="3" fillId="0" borderId="0" xfId="3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horizontal="center"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Border="1"/>
    <xf numFmtId="0" fontId="3" fillId="0" borderId="8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8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2" fillId="0" borderId="8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justify" vertical="center" wrapText="1" readingOrder="2"/>
    </xf>
  </cellXfs>
  <cellStyles count="4">
    <cellStyle name="Comma" xfId="3" builtinId="3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J426"/>
  <sheetViews>
    <sheetView rightToLeft="1" tabSelected="1" zoomScale="70" zoomScaleNormal="70" workbookViewId="0">
      <selection activeCell="B12" sqref="B12"/>
    </sheetView>
  </sheetViews>
  <sheetFormatPr defaultColWidth="9" defaultRowHeight="15.75" x14ac:dyDescent="0.2"/>
  <cols>
    <col min="1" max="1" width="81.75" style="2" customWidth="1"/>
    <col min="2" max="2" width="46" style="2" customWidth="1"/>
    <col min="3" max="3" width="16.375" style="2" customWidth="1"/>
    <col min="4" max="4" width="60.625" style="53" customWidth="1"/>
    <col min="5" max="5" width="26.625" style="53" customWidth="1"/>
    <col min="6" max="6" width="18.375" style="53" customWidth="1"/>
    <col min="7" max="9" width="9" style="53"/>
    <col min="10" max="16384" width="9" style="2"/>
  </cols>
  <sheetData>
    <row r="2" spans="1:10" x14ac:dyDescent="0.2">
      <c r="A2" s="2" t="s">
        <v>194</v>
      </c>
    </row>
    <row r="4" spans="1:10" x14ac:dyDescent="0.2">
      <c r="A4" s="2" t="s">
        <v>96</v>
      </c>
      <c r="B4" s="2" t="s">
        <v>97</v>
      </c>
    </row>
    <row r="5" spans="1:10" x14ac:dyDescent="0.2">
      <c r="A5" s="2" t="s">
        <v>98</v>
      </c>
      <c r="B5" s="2" t="s">
        <v>108</v>
      </c>
    </row>
    <row r="6" spans="1:10" ht="16.5" thickBot="1" x14ac:dyDescent="0.25"/>
    <row r="7" spans="1:10" ht="48" thickBot="1" x14ac:dyDescent="0.25">
      <c r="A7" s="6" t="s">
        <v>100</v>
      </c>
      <c r="B7" s="1" t="s">
        <v>0</v>
      </c>
      <c r="D7" s="58"/>
    </row>
    <row r="8" spans="1:10" x14ac:dyDescent="0.2">
      <c r="A8" s="3"/>
      <c r="B8" s="3"/>
    </row>
    <row r="9" spans="1:10" x14ac:dyDescent="0.2">
      <c r="A9" s="3"/>
      <c r="B9" s="4"/>
      <c r="E9" s="59"/>
    </row>
    <row r="10" spans="1:10" x14ac:dyDescent="0.2">
      <c r="A10" s="3"/>
      <c r="B10" s="4"/>
      <c r="D10" s="54"/>
      <c r="E10" s="55"/>
      <c r="F10" s="56"/>
      <c r="H10" s="60"/>
      <c r="I10" s="61"/>
      <c r="J10" s="47"/>
    </row>
    <row r="11" spans="1:10" x14ac:dyDescent="0.2">
      <c r="A11" s="5" t="s">
        <v>1</v>
      </c>
      <c r="B11" s="18">
        <f>+B12+B13</f>
        <v>226.45</v>
      </c>
    </row>
    <row r="12" spans="1:10" x14ac:dyDescent="0.2">
      <c r="A12" s="5" t="s">
        <v>2</v>
      </c>
      <c r="B12" s="18">
        <v>8.1600000000000019</v>
      </c>
    </row>
    <row r="13" spans="1:10" x14ac:dyDescent="0.2">
      <c r="A13" s="5" t="s">
        <v>3</v>
      </c>
      <c r="B13" s="18">
        <v>218.29</v>
      </c>
    </row>
    <row r="14" spans="1:10" x14ac:dyDescent="0.2">
      <c r="A14" s="5"/>
      <c r="B14" s="4"/>
    </row>
    <row r="15" spans="1:10" ht="31.5" x14ac:dyDescent="0.2">
      <c r="A15" s="5" t="s">
        <v>20</v>
      </c>
      <c r="B15" s="18">
        <f>+B16+B17</f>
        <v>10.15</v>
      </c>
    </row>
    <row r="16" spans="1:10" x14ac:dyDescent="0.2">
      <c r="A16" s="5" t="s">
        <v>4</v>
      </c>
      <c r="B16" s="18">
        <v>0</v>
      </c>
    </row>
    <row r="17" spans="1:6" x14ac:dyDescent="0.2">
      <c r="A17" s="5" t="s">
        <v>5</v>
      </c>
      <c r="B17" s="18">
        <v>10.15</v>
      </c>
    </row>
    <row r="18" spans="1:6" x14ac:dyDescent="0.2">
      <c r="A18" s="5"/>
      <c r="B18" s="4"/>
    </row>
    <row r="19" spans="1:6" x14ac:dyDescent="0.2">
      <c r="A19" s="5" t="s">
        <v>6</v>
      </c>
      <c r="B19" s="18">
        <f>+B20+B21</f>
        <v>11.110000000000001</v>
      </c>
    </row>
    <row r="20" spans="1:6" x14ac:dyDescent="0.2">
      <c r="A20" s="5" t="s">
        <v>75</v>
      </c>
      <c r="B20" s="18">
        <v>11.110000000000001</v>
      </c>
      <c r="E20" s="55"/>
      <c r="F20" s="56"/>
    </row>
    <row r="21" spans="1:6" x14ac:dyDescent="0.2">
      <c r="A21" s="5" t="s">
        <v>7</v>
      </c>
      <c r="B21" s="18">
        <v>0</v>
      </c>
    </row>
    <row r="22" spans="1:6" x14ac:dyDescent="0.2">
      <c r="A22" s="5"/>
      <c r="B22" s="4"/>
      <c r="E22" s="59"/>
    </row>
    <row r="23" spans="1:6" x14ac:dyDescent="0.2">
      <c r="A23" s="5" t="s">
        <v>8</v>
      </c>
      <c r="B23" s="19">
        <v>266.66871999999995</v>
      </c>
      <c r="C23" s="49"/>
      <c r="E23" s="55"/>
    </row>
    <row r="24" spans="1:6" x14ac:dyDescent="0.2">
      <c r="A24" s="5"/>
      <c r="B24" s="4"/>
    </row>
    <row r="25" spans="1:6" x14ac:dyDescent="0.2">
      <c r="A25" s="5" t="s">
        <v>78</v>
      </c>
      <c r="B25" s="18"/>
    </row>
    <row r="26" spans="1:6" x14ac:dyDescent="0.2">
      <c r="A26" s="5"/>
      <c r="B26" s="4"/>
    </row>
    <row r="27" spans="1:6" x14ac:dyDescent="0.2">
      <c r="A27" s="5" t="s">
        <v>79</v>
      </c>
      <c r="B27" s="18"/>
    </row>
    <row r="28" spans="1:6" x14ac:dyDescent="0.2">
      <c r="A28" s="5"/>
      <c r="B28" s="4"/>
    </row>
    <row r="29" spans="1:6" x14ac:dyDescent="0.2">
      <c r="A29" s="5" t="s">
        <v>82</v>
      </c>
      <c r="B29" s="18">
        <f>+B27+B25+B23+B19+B15+B11</f>
        <v>514.37871999999993</v>
      </c>
    </row>
    <row r="30" spans="1:6" x14ac:dyDescent="0.2">
      <c r="A30" s="5"/>
      <c r="B30" s="4"/>
    </row>
    <row r="31" spans="1:6" x14ac:dyDescent="0.2">
      <c r="A31" s="5" t="s">
        <v>83</v>
      </c>
      <c r="B31" s="29">
        <f>+(B33+B32)/2</f>
        <v>843427.9940500001</v>
      </c>
    </row>
    <row r="32" spans="1:6" x14ac:dyDescent="0.2">
      <c r="A32" s="5" t="s">
        <v>101</v>
      </c>
      <c r="B32" s="18">
        <v>888344.64810000011</v>
      </c>
      <c r="C32" s="50"/>
    </row>
    <row r="33" spans="1:4" x14ac:dyDescent="0.2">
      <c r="A33" s="5" t="s">
        <v>94</v>
      </c>
      <c r="B33" s="29">
        <v>798511.34</v>
      </c>
    </row>
    <row r="34" spans="1:4" x14ac:dyDescent="0.2">
      <c r="A34" s="5"/>
      <c r="B34" s="4"/>
    </row>
    <row r="35" spans="1:4" x14ac:dyDescent="0.2">
      <c r="A35" s="5" t="s">
        <v>84</v>
      </c>
      <c r="B35" s="20">
        <f>(B29/B31)*100</f>
        <v>6.0986678605489418E-2</v>
      </c>
    </row>
    <row r="36" spans="1:4" x14ac:dyDescent="0.2">
      <c r="A36" s="5"/>
      <c r="B36" s="4"/>
    </row>
    <row r="37" spans="1:4" x14ac:dyDescent="0.2">
      <c r="A37" s="37" t="s">
        <v>9</v>
      </c>
      <c r="B37" s="4"/>
    </row>
    <row r="38" spans="1:4" x14ac:dyDescent="0.2">
      <c r="A38" s="37"/>
      <c r="B38" s="4"/>
    </row>
    <row r="39" spans="1:4" x14ac:dyDescent="0.2">
      <c r="A39" s="5" t="s">
        <v>80</v>
      </c>
      <c r="B39" s="42">
        <f>'נספח 3 - עמלות ניהול חיצוני'!B129</f>
        <v>0</v>
      </c>
    </row>
    <row r="40" spans="1:4" x14ac:dyDescent="0.2">
      <c r="A40" s="5"/>
      <c r="B40" s="4"/>
    </row>
    <row r="41" spans="1:4" x14ac:dyDescent="0.2">
      <c r="A41" s="5" t="s">
        <v>81</v>
      </c>
      <c r="B41" s="18">
        <f>+B42+B43+B44+B45+B46+B47+B48+B49+B50</f>
        <v>1545.8943509959606</v>
      </c>
      <c r="C41" s="49"/>
      <c r="D41" s="57"/>
    </row>
    <row r="42" spans="1:4" x14ac:dyDescent="0.2">
      <c r="A42" s="5" t="s">
        <v>10</v>
      </c>
      <c r="B42" s="18">
        <f>'נספח 3 - עמלות ניהול חיצוני'!B22</f>
        <v>436.31101499999994</v>
      </c>
      <c r="C42" s="49"/>
      <c r="D42" s="57"/>
    </row>
    <row r="43" spans="1:4" x14ac:dyDescent="0.2">
      <c r="A43" s="5" t="s">
        <v>11</v>
      </c>
      <c r="B43" s="18">
        <f>'נספח 3 - עמלות ניהול חיצוני'!B49</f>
        <v>715.65996220000011</v>
      </c>
      <c r="C43" s="49"/>
      <c r="D43" s="57"/>
    </row>
    <row r="44" spans="1:4" x14ac:dyDescent="0.2">
      <c r="A44" s="5" t="s">
        <v>12</v>
      </c>
      <c r="B44" s="18">
        <v>0</v>
      </c>
      <c r="C44" s="49"/>
      <c r="D44" s="57"/>
    </row>
    <row r="45" spans="1:4" x14ac:dyDescent="0.2">
      <c r="A45" s="5" t="s">
        <v>13</v>
      </c>
      <c r="B45" s="18">
        <v>0</v>
      </c>
      <c r="C45" s="49"/>
      <c r="D45" s="57"/>
    </row>
    <row r="46" spans="1:4" ht="31.5" x14ac:dyDescent="0.2">
      <c r="A46" s="5" t="s">
        <v>14</v>
      </c>
      <c r="B46" s="19">
        <f>'נספח 3 - עמלות ניהול חיצוני'!B100</f>
        <v>2.7883537426316014</v>
      </c>
      <c r="C46" s="49"/>
    </row>
    <row r="47" spans="1:4" ht="31.5" x14ac:dyDescent="0.2">
      <c r="A47" s="5" t="s">
        <v>15</v>
      </c>
      <c r="B47" s="19">
        <f>'נספח 3 - עמלות ניהול חיצוני'!B92</f>
        <v>314.97870557845209</v>
      </c>
      <c r="C47" s="49"/>
    </row>
    <row r="48" spans="1:4" ht="31.5" x14ac:dyDescent="0.2">
      <c r="A48" s="5" t="s">
        <v>16</v>
      </c>
      <c r="B48" s="19">
        <v>0</v>
      </c>
      <c r="C48" s="49"/>
    </row>
    <row r="49" spans="1:3" ht="31.5" x14ac:dyDescent="0.2">
      <c r="A49" s="5" t="s">
        <v>17</v>
      </c>
      <c r="B49" s="19">
        <f>'נספח 3 - עמלות ניהול חיצוני'!B116</f>
        <v>32.472305762438339</v>
      </c>
      <c r="C49" s="49"/>
    </row>
    <row r="50" spans="1:3" x14ac:dyDescent="0.2">
      <c r="A50" s="5" t="s">
        <v>18</v>
      </c>
      <c r="B50" s="19">
        <v>43.684008712438427</v>
      </c>
      <c r="C50" s="49"/>
    </row>
    <row r="51" spans="1:3" x14ac:dyDescent="0.2">
      <c r="A51" s="5"/>
      <c r="B51" s="4"/>
    </row>
    <row r="52" spans="1:3" x14ac:dyDescent="0.2">
      <c r="A52" s="5" t="s">
        <v>85</v>
      </c>
      <c r="B52" s="20">
        <f>(B41/B33)*100</f>
        <v>0.19359704409407144</v>
      </c>
      <c r="C52" s="28"/>
    </row>
    <row r="53" spans="1:3" x14ac:dyDescent="0.2">
      <c r="A53" s="5"/>
      <c r="B53" s="4"/>
    </row>
    <row r="54" spans="1:3" x14ac:dyDescent="0.2">
      <c r="A54" s="5" t="s">
        <v>104</v>
      </c>
      <c r="B54" s="4"/>
    </row>
    <row r="55" spans="1:3" x14ac:dyDescent="0.2">
      <c r="A55" s="5"/>
      <c r="B55" s="4"/>
    </row>
    <row r="56" spans="1:3" ht="31.5" x14ac:dyDescent="0.2">
      <c r="A56" s="5" t="s">
        <v>86</v>
      </c>
      <c r="B56" s="19">
        <f>B54-B52</f>
        <v>-0.19359704409407144</v>
      </c>
    </row>
    <row r="57" spans="1:3" x14ac:dyDescent="0.2">
      <c r="A57" s="5"/>
      <c r="B57" s="19"/>
    </row>
    <row r="58" spans="1:3" x14ac:dyDescent="0.2">
      <c r="A58" s="5" t="s">
        <v>87</v>
      </c>
      <c r="B58" s="18">
        <v>0</v>
      </c>
    </row>
    <row r="59" spans="1:3" ht="31.5" x14ac:dyDescent="0.2">
      <c r="A59" s="5" t="s">
        <v>88</v>
      </c>
      <c r="B59" s="38">
        <f>(B41+B58)/B33*100</f>
        <v>0.19359704409407144</v>
      </c>
    </row>
    <row r="60" spans="1:3" x14ac:dyDescent="0.2">
      <c r="A60" s="5"/>
      <c r="B60" s="4"/>
    </row>
    <row r="61" spans="1:3" x14ac:dyDescent="0.2">
      <c r="A61" s="5" t="s">
        <v>89</v>
      </c>
      <c r="B61" s="18"/>
    </row>
    <row r="62" spans="1:3" x14ac:dyDescent="0.2">
      <c r="A62" s="5"/>
      <c r="B62" s="18"/>
    </row>
    <row r="63" spans="1:3" x14ac:dyDescent="0.2">
      <c r="A63" s="5" t="s">
        <v>90</v>
      </c>
      <c r="B63" s="18">
        <f>+B41+B29</f>
        <v>2060.2730709959606</v>
      </c>
    </row>
    <row r="64" spans="1:3" x14ac:dyDescent="0.2">
      <c r="A64" s="5" t="s">
        <v>91</v>
      </c>
      <c r="B64" s="30">
        <f>(B63/B31)*100</f>
        <v>0.24427373593599544</v>
      </c>
      <c r="C64" s="28"/>
    </row>
    <row r="65" spans="1:2" x14ac:dyDescent="0.2">
      <c r="A65" s="5"/>
      <c r="B65" s="4"/>
    </row>
    <row r="66" spans="1:2" x14ac:dyDescent="0.2">
      <c r="A66" s="5" t="s">
        <v>19</v>
      </c>
      <c r="B66" s="4"/>
    </row>
    <row r="67" spans="1:2" ht="31.5" x14ac:dyDescent="0.2">
      <c r="A67" s="5" t="s">
        <v>103</v>
      </c>
      <c r="B67" s="4"/>
    </row>
    <row r="68" spans="1:2" x14ac:dyDescent="0.2">
      <c r="A68" s="5" t="s">
        <v>92</v>
      </c>
      <c r="B68" s="19">
        <f>+B67+B35</f>
        <v>6.0986678605489418E-2</v>
      </c>
    </row>
    <row r="69" spans="1:2" x14ac:dyDescent="0.2">
      <c r="A69" s="3"/>
      <c r="B69" s="3"/>
    </row>
    <row r="72" spans="1:2" x14ac:dyDescent="0.2">
      <c r="B72" s="36"/>
    </row>
    <row r="73" spans="1:2" x14ac:dyDescent="0.2">
      <c r="A73" s="2" t="s">
        <v>133</v>
      </c>
      <c r="B73" s="2" t="s">
        <v>134</v>
      </c>
    </row>
    <row r="74" spans="1:2" x14ac:dyDescent="0.2">
      <c r="A74" s="2" t="s">
        <v>95</v>
      </c>
      <c r="B74" s="2" t="s">
        <v>135</v>
      </c>
    </row>
    <row r="75" spans="1:2" x14ac:dyDescent="0.2">
      <c r="A75" s="2" t="s">
        <v>96</v>
      </c>
      <c r="B75" s="2" t="s">
        <v>97</v>
      </c>
    </row>
    <row r="76" spans="1:2" x14ac:dyDescent="0.2">
      <c r="A76" s="2" t="s">
        <v>98</v>
      </c>
      <c r="B76" s="2" t="s">
        <v>108</v>
      </c>
    </row>
    <row r="77" spans="1:2" ht="16.5" thickBot="1" x14ac:dyDescent="0.25">
      <c r="A77" s="2" t="s">
        <v>109</v>
      </c>
      <c r="B77" s="2" t="s">
        <v>136</v>
      </c>
    </row>
    <row r="78" spans="1:2" ht="48" thickBot="1" x14ac:dyDescent="0.25">
      <c r="A78" s="6" t="s">
        <v>100</v>
      </c>
      <c r="B78" s="1" t="s">
        <v>0</v>
      </c>
    </row>
    <row r="79" spans="1:2" x14ac:dyDescent="0.2">
      <c r="A79" s="3"/>
      <c r="B79" s="3"/>
    </row>
    <row r="80" spans="1:2" x14ac:dyDescent="0.2">
      <c r="A80" s="3"/>
      <c r="B80" s="4"/>
    </row>
    <row r="81" spans="1:2" x14ac:dyDescent="0.2">
      <c r="A81" s="3"/>
      <c r="B81" s="4"/>
    </row>
    <row r="82" spans="1:2" x14ac:dyDescent="0.2">
      <c r="A82" s="5" t="s">
        <v>1</v>
      </c>
      <c r="B82" s="18">
        <f>+B83+B84</f>
        <v>160.75</v>
      </c>
    </row>
    <row r="83" spans="1:2" x14ac:dyDescent="0.2">
      <c r="A83" s="5" t="s">
        <v>2</v>
      </c>
      <c r="B83" s="18">
        <v>6.6</v>
      </c>
    </row>
    <row r="84" spans="1:2" x14ac:dyDescent="0.2">
      <c r="A84" s="5" t="s">
        <v>3</v>
      </c>
      <c r="B84" s="18">
        <v>154.15</v>
      </c>
    </row>
    <row r="85" spans="1:2" x14ac:dyDescent="0.2">
      <c r="A85" s="5"/>
      <c r="B85" s="4"/>
    </row>
    <row r="86" spans="1:2" ht="31.5" x14ac:dyDescent="0.2">
      <c r="A86" s="5" t="s">
        <v>20</v>
      </c>
      <c r="B86" s="18">
        <f>+B87+B88</f>
        <v>8.3699999999999992</v>
      </c>
    </row>
    <row r="87" spans="1:2" x14ac:dyDescent="0.2">
      <c r="A87" s="5" t="s">
        <v>4</v>
      </c>
      <c r="B87" s="18">
        <v>0</v>
      </c>
    </row>
    <row r="88" spans="1:2" x14ac:dyDescent="0.2">
      <c r="A88" s="5" t="s">
        <v>5</v>
      </c>
      <c r="B88" s="18">
        <v>8.3699999999999992</v>
      </c>
    </row>
    <row r="89" spans="1:2" x14ac:dyDescent="0.2">
      <c r="A89" s="5"/>
      <c r="B89" s="4"/>
    </row>
    <row r="90" spans="1:2" x14ac:dyDescent="0.2">
      <c r="A90" s="5" t="s">
        <v>6</v>
      </c>
      <c r="B90" s="18">
        <f>+B91+B92</f>
        <v>9.98</v>
      </c>
    </row>
    <row r="91" spans="1:2" x14ac:dyDescent="0.2">
      <c r="A91" s="5" t="s">
        <v>75</v>
      </c>
      <c r="B91" s="18">
        <v>9.98</v>
      </c>
    </row>
    <row r="92" spans="1:2" x14ac:dyDescent="0.2">
      <c r="A92" s="5" t="s">
        <v>7</v>
      </c>
      <c r="B92" s="18">
        <v>0</v>
      </c>
    </row>
    <row r="93" spans="1:2" x14ac:dyDescent="0.2">
      <c r="A93" s="5"/>
      <c r="B93" s="4"/>
    </row>
    <row r="94" spans="1:2" x14ac:dyDescent="0.2">
      <c r="A94" s="5" t="s">
        <v>8</v>
      </c>
      <c r="B94" s="19">
        <v>184.86169000000001</v>
      </c>
    </row>
    <row r="95" spans="1:2" x14ac:dyDescent="0.2">
      <c r="A95" s="5"/>
      <c r="B95" s="4"/>
    </row>
    <row r="96" spans="1:2" x14ac:dyDescent="0.2">
      <c r="A96" s="5" t="s">
        <v>78</v>
      </c>
      <c r="B96" s="18">
        <f>D106</f>
        <v>0</v>
      </c>
    </row>
    <row r="97" spans="1:2" x14ac:dyDescent="0.2">
      <c r="A97" s="5"/>
      <c r="B97" s="4"/>
    </row>
    <row r="98" spans="1:2" x14ac:dyDescent="0.2">
      <c r="A98" s="5" t="s">
        <v>79</v>
      </c>
      <c r="B98" s="18">
        <f>D107</f>
        <v>0</v>
      </c>
    </row>
    <row r="99" spans="1:2" x14ac:dyDescent="0.2">
      <c r="A99" s="5"/>
      <c r="B99" s="4"/>
    </row>
    <row r="100" spans="1:2" x14ac:dyDescent="0.2">
      <c r="A100" s="5" t="s">
        <v>82</v>
      </c>
      <c r="B100" s="18">
        <f>+B98+B96+B94+B90+B86+B82</f>
        <v>363.96168999999998</v>
      </c>
    </row>
    <row r="101" spans="1:2" x14ac:dyDescent="0.2">
      <c r="A101" s="5"/>
      <c r="B101" s="4"/>
    </row>
    <row r="102" spans="1:2" x14ac:dyDescent="0.2">
      <c r="A102" s="5" t="s">
        <v>83</v>
      </c>
      <c r="B102" s="29">
        <f>+(B104+B103)/2</f>
        <v>618055.66047</v>
      </c>
    </row>
    <row r="103" spans="1:2" x14ac:dyDescent="0.2">
      <c r="A103" s="5" t="s">
        <v>101</v>
      </c>
      <c r="B103" s="29">
        <v>648536.46094000002</v>
      </c>
    </row>
    <row r="104" spans="1:2" x14ac:dyDescent="0.2">
      <c r="A104" s="5" t="s">
        <v>94</v>
      </c>
      <c r="B104" s="29">
        <v>587574.86</v>
      </c>
    </row>
    <row r="105" spans="1:2" x14ac:dyDescent="0.2">
      <c r="A105" s="5"/>
      <c r="B105" s="4"/>
    </row>
    <row r="106" spans="1:2" x14ac:dyDescent="0.2">
      <c r="A106" s="5" t="s">
        <v>84</v>
      </c>
      <c r="B106" s="20">
        <f>(B100/B102)*100</f>
        <v>5.8888173554340652E-2</v>
      </c>
    </row>
    <row r="107" spans="1:2" x14ac:dyDescent="0.2">
      <c r="A107" s="5"/>
      <c r="B107" s="4"/>
    </row>
    <row r="108" spans="1:2" x14ac:dyDescent="0.2">
      <c r="A108" s="37" t="s">
        <v>9</v>
      </c>
      <c r="B108" s="4"/>
    </row>
    <row r="109" spans="1:2" x14ac:dyDescent="0.2">
      <c r="A109" s="37"/>
      <c r="B109" s="4"/>
    </row>
    <row r="110" spans="1:2" x14ac:dyDescent="0.2">
      <c r="A110" s="5" t="s">
        <v>80</v>
      </c>
      <c r="B110" s="42">
        <v>0</v>
      </c>
    </row>
    <row r="111" spans="1:2" x14ac:dyDescent="0.2">
      <c r="A111" s="5"/>
      <c r="B111" s="4"/>
    </row>
    <row r="112" spans="1:2" x14ac:dyDescent="0.2">
      <c r="A112" s="5" t="s">
        <v>81</v>
      </c>
      <c r="B112" s="18">
        <f>+B113+B114+B115+B116+B117+B118+B119+B120+B121</f>
        <v>1340.768294459335</v>
      </c>
    </row>
    <row r="113" spans="1:2" x14ac:dyDescent="0.2">
      <c r="A113" s="5" t="s">
        <v>10</v>
      </c>
      <c r="B113" s="42">
        <v>378.50201500000003</v>
      </c>
    </row>
    <row r="114" spans="1:2" x14ac:dyDescent="0.2">
      <c r="A114" s="5" t="s">
        <v>11</v>
      </c>
      <c r="B114" s="42">
        <v>669.35487020000005</v>
      </c>
    </row>
    <row r="115" spans="1:2" x14ac:dyDescent="0.2">
      <c r="A115" s="5" t="s">
        <v>12</v>
      </c>
      <c r="B115" s="42">
        <v>0</v>
      </c>
    </row>
    <row r="116" spans="1:2" x14ac:dyDescent="0.2">
      <c r="A116" s="5" t="s">
        <v>13</v>
      </c>
      <c r="B116" s="42">
        <v>0</v>
      </c>
    </row>
    <row r="117" spans="1:2" ht="31.5" x14ac:dyDescent="0.2">
      <c r="A117" s="5" t="s">
        <v>14</v>
      </c>
      <c r="B117" s="42">
        <v>1.88</v>
      </c>
    </row>
    <row r="118" spans="1:2" ht="31.5" x14ac:dyDescent="0.2">
      <c r="A118" s="5" t="s">
        <v>15</v>
      </c>
      <c r="B118" s="42">
        <v>220.69788905621138</v>
      </c>
    </row>
    <row r="119" spans="1:2" ht="31.5" x14ac:dyDescent="0.2">
      <c r="A119" s="5" t="s">
        <v>16</v>
      </c>
      <c r="B119" s="42">
        <v>0</v>
      </c>
    </row>
    <row r="120" spans="1:2" ht="31.5" x14ac:dyDescent="0.2">
      <c r="A120" s="5" t="s">
        <v>17</v>
      </c>
      <c r="B120" s="42">
        <v>26.649511490684969</v>
      </c>
    </row>
    <row r="121" spans="1:2" x14ac:dyDescent="0.2">
      <c r="A121" s="5" t="s">
        <v>18</v>
      </c>
      <c r="B121" s="42">
        <v>43.684008712438427</v>
      </c>
    </row>
    <row r="122" spans="1:2" x14ac:dyDescent="0.2">
      <c r="A122" s="5"/>
      <c r="B122" s="4"/>
    </row>
    <row r="123" spans="1:2" x14ac:dyDescent="0.2">
      <c r="A123" s="5" t="s">
        <v>85</v>
      </c>
      <c r="B123" s="20">
        <f>(B112/B104)*100</f>
        <v>0.22818680405409705</v>
      </c>
    </row>
    <row r="124" spans="1:2" x14ac:dyDescent="0.2">
      <c r="A124" s="5"/>
      <c r="B124" s="4"/>
    </row>
    <row r="125" spans="1:2" x14ac:dyDescent="0.2">
      <c r="A125" s="5" t="s">
        <v>105</v>
      </c>
      <c r="B125" s="4">
        <v>0.33</v>
      </c>
    </row>
    <row r="126" spans="1:2" x14ac:dyDescent="0.2">
      <c r="A126" s="5"/>
      <c r="B126" s="4"/>
    </row>
    <row r="127" spans="1:2" ht="31.5" x14ac:dyDescent="0.2">
      <c r="A127" s="5" t="s">
        <v>86</v>
      </c>
      <c r="B127" s="19">
        <f>B125-B123</f>
        <v>0.10181319594590296</v>
      </c>
    </row>
    <row r="128" spans="1:2" x14ac:dyDescent="0.2">
      <c r="A128" s="5"/>
      <c r="B128" s="19"/>
    </row>
    <row r="129" spans="1:2" x14ac:dyDescent="0.2">
      <c r="A129" s="5" t="s">
        <v>87</v>
      </c>
      <c r="B129" s="18">
        <v>0</v>
      </c>
    </row>
    <row r="130" spans="1:2" ht="31.5" x14ac:dyDescent="0.2">
      <c r="A130" s="5" t="s">
        <v>88</v>
      </c>
      <c r="B130" s="38">
        <f>(B112+B129)/B104*100</f>
        <v>0.22818680405409705</v>
      </c>
    </row>
    <row r="131" spans="1:2" x14ac:dyDescent="0.2">
      <c r="A131" s="5"/>
      <c r="B131" s="4"/>
    </row>
    <row r="132" spans="1:2" x14ac:dyDescent="0.2">
      <c r="A132" s="5" t="s">
        <v>89</v>
      </c>
      <c r="B132" s="18"/>
    </row>
    <row r="133" spans="1:2" x14ac:dyDescent="0.2">
      <c r="A133" s="5"/>
      <c r="B133" s="18"/>
    </row>
    <row r="134" spans="1:2" x14ac:dyDescent="0.2">
      <c r="A134" s="5" t="s">
        <v>90</v>
      </c>
      <c r="B134" s="18">
        <f>+B112+B100</f>
        <v>1704.7299844593349</v>
      </c>
    </row>
    <row r="135" spans="1:2" x14ac:dyDescent="0.2">
      <c r="A135" s="5" t="s">
        <v>91</v>
      </c>
      <c r="B135" s="30">
        <f>(B134/B102)*100</f>
        <v>0.27582143381115132</v>
      </c>
    </row>
    <row r="136" spans="1:2" x14ac:dyDescent="0.2">
      <c r="A136" s="5"/>
      <c r="B136" s="4"/>
    </row>
    <row r="137" spans="1:2" x14ac:dyDescent="0.2">
      <c r="A137" s="5" t="s">
        <v>19</v>
      </c>
      <c r="B137" s="4"/>
    </row>
    <row r="138" spans="1:2" ht="31.5" x14ac:dyDescent="0.2">
      <c r="A138" s="5" t="s">
        <v>103</v>
      </c>
      <c r="B138" s="4">
        <v>0.3</v>
      </c>
    </row>
    <row r="139" spans="1:2" x14ac:dyDescent="0.2">
      <c r="A139" s="5" t="s">
        <v>92</v>
      </c>
      <c r="B139" s="19">
        <f>+B138+B106</f>
        <v>0.35888817355434066</v>
      </c>
    </row>
    <row r="140" spans="1:2" x14ac:dyDescent="0.2">
      <c r="A140" s="3"/>
      <c r="B140" s="3"/>
    </row>
    <row r="145" spans="1:2" x14ac:dyDescent="0.2">
      <c r="A145" s="2" t="s">
        <v>137</v>
      </c>
      <c r="B145" s="2" t="s">
        <v>138</v>
      </c>
    </row>
    <row r="146" spans="1:2" x14ac:dyDescent="0.2">
      <c r="A146" s="2" t="s">
        <v>95</v>
      </c>
      <c r="B146" s="2" t="s">
        <v>139</v>
      </c>
    </row>
    <row r="147" spans="1:2" x14ac:dyDescent="0.2">
      <c r="A147" s="2" t="s">
        <v>96</v>
      </c>
      <c r="B147" s="2" t="s">
        <v>97</v>
      </c>
    </row>
    <row r="148" spans="1:2" x14ac:dyDescent="0.2">
      <c r="A148" s="2" t="s">
        <v>98</v>
      </c>
      <c r="B148" s="2" t="s">
        <v>108</v>
      </c>
    </row>
    <row r="149" spans="1:2" ht="16.5" thickBot="1" x14ac:dyDescent="0.25">
      <c r="A149" s="2" t="s">
        <v>109</v>
      </c>
      <c r="B149" s="2" t="s">
        <v>140</v>
      </c>
    </row>
    <row r="150" spans="1:2" ht="48" thickBot="1" x14ac:dyDescent="0.25">
      <c r="A150" s="6" t="s">
        <v>100</v>
      </c>
      <c r="B150" s="1" t="s">
        <v>0</v>
      </c>
    </row>
    <row r="151" spans="1:2" x14ac:dyDescent="0.2">
      <c r="A151" s="3"/>
      <c r="B151" s="3"/>
    </row>
    <row r="152" spans="1:2" x14ac:dyDescent="0.2">
      <c r="A152" s="3"/>
      <c r="B152" s="4"/>
    </row>
    <row r="153" spans="1:2" x14ac:dyDescent="0.2">
      <c r="A153" s="3"/>
      <c r="B153" s="4"/>
    </row>
    <row r="154" spans="1:2" x14ac:dyDescent="0.2">
      <c r="A154" s="5" t="s">
        <v>1</v>
      </c>
      <c r="B154" s="18">
        <f>+B155+B156</f>
        <v>36.950000000000003</v>
      </c>
    </row>
    <row r="155" spans="1:2" x14ac:dyDescent="0.2">
      <c r="A155" s="5" t="s">
        <v>2</v>
      </c>
      <c r="B155" s="18">
        <v>0.95</v>
      </c>
    </row>
    <row r="156" spans="1:2" x14ac:dyDescent="0.2">
      <c r="A156" s="5" t="s">
        <v>3</v>
      </c>
      <c r="B156" s="18">
        <v>36</v>
      </c>
    </row>
    <row r="157" spans="1:2" x14ac:dyDescent="0.2">
      <c r="A157" s="5"/>
      <c r="B157" s="4"/>
    </row>
    <row r="158" spans="1:2" ht="31.5" x14ac:dyDescent="0.2">
      <c r="A158" s="5" t="s">
        <v>20</v>
      </c>
      <c r="B158" s="18">
        <f>+B159+B160</f>
        <v>1.36</v>
      </c>
    </row>
    <row r="159" spans="1:2" x14ac:dyDescent="0.2">
      <c r="A159" s="5" t="s">
        <v>4</v>
      </c>
      <c r="B159" s="18">
        <v>0</v>
      </c>
    </row>
    <row r="160" spans="1:2" x14ac:dyDescent="0.2">
      <c r="A160" s="5" t="s">
        <v>5</v>
      </c>
      <c r="B160" s="18">
        <v>1.36</v>
      </c>
    </row>
    <row r="161" spans="1:2" x14ac:dyDescent="0.2">
      <c r="A161" s="5"/>
      <c r="B161" s="4"/>
    </row>
    <row r="162" spans="1:2" x14ac:dyDescent="0.2">
      <c r="A162" s="5" t="s">
        <v>6</v>
      </c>
      <c r="B162" s="18">
        <f>+B163+B164</f>
        <v>1</v>
      </c>
    </row>
    <row r="163" spans="1:2" x14ac:dyDescent="0.2">
      <c r="A163" s="5" t="s">
        <v>75</v>
      </c>
      <c r="B163" s="18">
        <v>1</v>
      </c>
    </row>
    <row r="164" spans="1:2" x14ac:dyDescent="0.2">
      <c r="A164" s="5" t="s">
        <v>7</v>
      </c>
      <c r="B164" s="18">
        <v>0</v>
      </c>
    </row>
    <row r="165" spans="1:2" x14ac:dyDescent="0.2">
      <c r="A165" s="5"/>
      <c r="B165" s="4"/>
    </row>
    <row r="166" spans="1:2" x14ac:dyDescent="0.2">
      <c r="A166" s="5" t="s">
        <v>8</v>
      </c>
      <c r="B166" s="19">
        <v>43.079029999999996</v>
      </c>
    </row>
    <row r="167" spans="1:2" x14ac:dyDescent="0.2">
      <c r="A167" s="5"/>
      <c r="B167" s="4"/>
    </row>
    <row r="168" spans="1:2" x14ac:dyDescent="0.2">
      <c r="A168" s="5" t="s">
        <v>78</v>
      </c>
      <c r="B168" s="18">
        <v>0</v>
      </c>
    </row>
    <row r="169" spans="1:2" x14ac:dyDescent="0.2">
      <c r="A169" s="5"/>
      <c r="B169" s="4"/>
    </row>
    <row r="170" spans="1:2" x14ac:dyDescent="0.2">
      <c r="A170" s="5" t="s">
        <v>79</v>
      </c>
      <c r="B170" s="18">
        <v>0</v>
      </c>
    </row>
    <row r="171" spans="1:2" x14ac:dyDescent="0.2">
      <c r="A171" s="5"/>
      <c r="B171" s="4"/>
    </row>
    <row r="172" spans="1:2" x14ac:dyDescent="0.2">
      <c r="A172" s="5" t="s">
        <v>82</v>
      </c>
      <c r="B172" s="18">
        <f>+B170+B168+B166+B162+B158+B154</f>
        <v>82.389029999999991</v>
      </c>
    </row>
    <row r="173" spans="1:2" x14ac:dyDescent="0.2">
      <c r="A173" s="5"/>
      <c r="B173" s="4"/>
    </row>
    <row r="174" spans="1:2" x14ac:dyDescent="0.2">
      <c r="A174" s="5" t="s">
        <v>83</v>
      </c>
      <c r="B174" s="29">
        <f>+(B176+B175)/2</f>
        <v>131455.69651500002</v>
      </c>
    </row>
    <row r="175" spans="1:2" x14ac:dyDescent="0.2">
      <c r="A175" s="5" t="s">
        <v>101</v>
      </c>
      <c r="B175" s="29">
        <v>136110.29303</v>
      </c>
    </row>
    <row r="176" spans="1:2" x14ac:dyDescent="0.2">
      <c r="A176" s="5" t="s">
        <v>94</v>
      </c>
      <c r="B176" s="29">
        <v>126801.1</v>
      </c>
    </row>
    <row r="177" spans="1:2" x14ac:dyDescent="0.2">
      <c r="A177" s="5"/>
      <c r="B177" s="4"/>
    </row>
    <row r="178" spans="1:2" x14ac:dyDescent="0.2">
      <c r="A178" s="5" t="s">
        <v>84</v>
      </c>
      <c r="B178" s="20">
        <f>(B172/B174)*100</f>
        <v>6.2674370289155804E-2</v>
      </c>
    </row>
    <row r="179" spans="1:2" x14ac:dyDescent="0.2">
      <c r="A179" s="5"/>
      <c r="B179" s="4"/>
    </row>
    <row r="180" spans="1:2" x14ac:dyDescent="0.2">
      <c r="A180" s="37" t="s">
        <v>9</v>
      </c>
      <c r="B180" s="4"/>
    </row>
    <row r="181" spans="1:2" x14ac:dyDescent="0.2">
      <c r="A181" s="37"/>
      <c r="B181" s="4"/>
    </row>
    <row r="182" spans="1:2" x14ac:dyDescent="0.2">
      <c r="A182" s="5" t="s">
        <v>80</v>
      </c>
      <c r="B182" s="42">
        <v>0</v>
      </c>
    </row>
    <row r="183" spans="1:2" x14ac:dyDescent="0.2">
      <c r="A183" s="5"/>
      <c r="B183" s="4"/>
    </row>
    <row r="184" spans="1:2" x14ac:dyDescent="0.2">
      <c r="A184" s="5" t="s">
        <v>81</v>
      </c>
      <c r="B184" s="18">
        <f>+B185+B186+B187+B188+B189+B190+B191+B192+B193</f>
        <v>138.47010325415081</v>
      </c>
    </row>
    <row r="185" spans="1:2" x14ac:dyDescent="0.2">
      <c r="A185" s="5" t="s">
        <v>10</v>
      </c>
      <c r="B185" s="42">
        <v>48.631999999999998</v>
      </c>
    </row>
    <row r="186" spans="1:2" x14ac:dyDescent="0.2">
      <c r="A186" s="5" t="s">
        <v>11</v>
      </c>
      <c r="B186" s="42">
        <v>42.838527999999997</v>
      </c>
    </row>
    <row r="187" spans="1:2" x14ac:dyDescent="0.2">
      <c r="A187" s="5" t="s">
        <v>12</v>
      </c>
      <c r="B187" s="42">
        <v>0</v>
      </c>
    </row>
    <row r="188" spans="1:2" x14ac:dyDescent="0.2">
      <c r="A188" s="5" t="s">
        <v>13</v>
      </c>
      <c r="B188" s="42">
        <v>0</v>
      </c>
    </row>
    <row r="189" spans="1:2" ht="31.5" x14ac:dyDescent="0.2">
      <c r="A189" s="5" t="s">
        <v>14</v>
      </c>
      <c r="B189" s="42">
        <v>0.32881581790136982</v>
      </c>
    </row>
    <row r="190" spans="1:2" ht="31.5" x14ac:dyDescent="0.2">
      <c r="A190" s="5" t="s">
        <v>15</v>
      </c>
      <c r="B190" s="42">
        <v>42.933734225317927</v>
      </c>
    </row>
    <row r="191" spans="1:2" ht="31.5" x14ac:dyDescent="0.2">
      <c r="A191" s="5" t="s">
        <v>16</v>
      </c>
      <c r="B191" s="42">
        <v>0</v>
      </c>
    </row>
    <row r="192" spans="1:2" ht="31.5" x14ac:dyDescent="0.2">
      <c r="A192" s="5" t="s">
        <v>17</v>
      </c>
      <c r="B192" s="42">
        <v>3.7370252109315025</v>
      </c>
    </row>
    <row r="193" spans="1:2" x14ac:dyDescent="0.2">
      <c r="A193" s="5" t="s">
        <v>18</v>
      </c>
      <c r="B193" s="42">
        <v>0</v>
      </c>
    </row>
    <row r="194" spans="1:2" x14ac:dyDescent="0.2">
      <c r="A194" s="5"/>
      <c r="B194" s="4"/>
    </row>
    <row r="195" spans="1:2" x14ac:dyDescent="0.2">
      <c r="A195" s="5" t="s">
        <v>85</v>
      </c>
      <c r="B195" s="20">
        <f>(B184/B176)*100</f>
        <v>0.1092026041210611</v>
      </c>
    </row>
    <row r="196" spans="1:2" x14ac:dyDescent="0.2">
      <c r="A196" s="5"/>
      <c r="B196" s="4"/>
    </row>
    <row r="197" spans="1:2" x14ac:dyDescent="0.2">
      <c r="A197" s="5" t="s">
        <v>105</v>
      </c>
      <c r="B197" s="4">
        <v>0.17</v>
      </c>
    </row>
    <row r="198" spans="1:2" x14ac:dyDescent="0.2">
      <c r="A198" s="5"/>
      <c r="B198" s="4"/>
    </row>
    <row r="199" spans="1:2" ht="31.5" x14ac:dyDescent="0.2">
      <c r="A199" s="5" t="s">
        <v>86</v>
      </c>
      <c r="B199" s="19">
        <f>B197-B195</f>
        <v>6.0797395878938912E-2</v>
      </c>
    </row>
    <row r="200" spans="1:2" x14ac:dyDescent="0.2">
      <c r="A200" s="5"/>
      <c r="B200" s="19"/>
    </row>
    <row r="201" spans="1:2" x14ac:dyDescent="0.2">
      <c r="A201" s="5" t="s">
        <v>87</v>
      </c>
      <c r="B201" s="18">
        <v>0</v>
      </c>
    </row>
    <row r="202" spans="1:2" ht="31.5" x14ac:dyDescent="0.2">
      <c r="A202" s="5" t="s">
        <v>88</v>
      </c>
      <c r="B202" s="38">
        <f>(B184+B201)/B176*100</f>
        <v>0.1092026041210611</v>
      </c>
    </row>
    <row r="203" spans="1:2" x14ac:dyDescent="0.2">
      <c r="A203" s="5"/>
      <c r="B203" s="4"/>
    </row>
    <row r="204" spans="1:2" x14ac:dyDescent="0.2">
      <c r="A204" s="5" t="s">
        <v>89</v>
      </c>
      <c r="B204" s="18"/>
    </row>
    <row r="205" spans="1:2" x14ac:dyDescent="0.2">
      <c r="A205" s="5"/>
      <c r="B205" s="18"/>
    </row>
    <row r="206" spans="1:2" x14ac:dyDescent="0.2">
      <c r="A206" s="5" t="s">
        <v>90</v>
      </c>
      <c r="B206" s="18">
        <f>+B184+B172</f>
        <v>220.85913325415081</v>
      </c>
    </row>
    <row r="207" spans="1:2" x14ac:dyDescent="0.2">
      <c r="A207" s="5" t="s">
        <v>91</v>
      </c>
      <c r="B207" s="30">
        <f>(B206/B174)*100</f>
        <v>0.1680103176273911</v>
      </c>
    </row>
    <row r="208" spans="1:2" x14ac:dyDescent="0.2">
      <c r="A208" s="5"/>
      <c r="B208" s="4"/>
    </row>
    <row r="209" spans="1:2" x14ac:dyDescent="0.2">
      <c r="A209" s="5" t="s">
        <v>19</v>
      </c>
      <c r="B209" s="4"/>
    </row>
    <row r="210" spans="1:2" ht="31.5" x14ac:dyDescent="0.2">
      <c r="A210" s="5" t="s">
        <v>103</v>
      </c>
      <c r="B210" s="4">
        <v>0.17</v>
      </c>
    </row>
    <row r="211" spans="1:2" x14ac:dyDescent="0.2">
      <c r="A211" s="5" t="s">
        <v>92</v>
      </c>
      <c r="B211" s="19">
        <f>+B210+B178</f>
        <v>0.23267437028915583</v>
      </c>
    </row>
    <row r="212" spans="1:2" x14ac:dyDescent="0.2">
      <c r="A212" s="3"/>
      <c r="B212" s="3"/>
    </row>
    <row r="216" spans="1:2" x14ac:dyDescent="0.2">
      <c r="A216" s="2" t="s">
        <v>141</v>
      </c>
      <c r="B216" s="2" t="s">
        <v>142</v>
      </c>
    </row>
    <row r="217" spans="1:2" x14ac:dyDescent="0.2">
      <c r="A217" s="2" t="s">
        <v>95</v>
      </c>
      <c r="B217" s="2" t="s">
        <v>143</v>
      </c>
    </row>
    <row r="218" spans="1:2" x14ac:dyDescent="0.2">
      <c r="A218" s="2" t="s">
        <v>96</v>
      </c>
      <c r="B218" s="2" t="s">
        <v>97</v>
      </c>
    </row>
    <row r="219" spans="1:2" x14ac:dyDescent="0.2">
      <c r="A219" s="2" t="s">
        <v>98</v>
      </c>
      <c r="B219" s="2" t="s">
        <v>108</v>
      </c>
    </row>
    <row r="220" spans="1:2" ht="16.5" thickBot="1" x14ac:dyDescent="0.25">
      <c r="A220" s="2" t="s">
        <v>109</v>
      </c>
      <c r="B220" s="2" t="s">
        <v>144</v>
      </c>
    </row>
    <row r="221" spans="1:2" ht="48" thickBot="1" x14ac:dyDescent="0.25">
      <c r="A221" s="6" t="s">
        <v>100</v>
      </c>
      <c r="B221" s="1" t="s">
        <v>0</v>
      </c>
    </row>
    <row r="222" spans="1:2" x14ac:dyDescent="0.2">
      <c r="A222" s="3"/>
      <c r="B222" s="3"/>
    </row>
    <row r="223" spans="1:2" x14ac:dyDescent="0.2">
      <c r="A223" s="3"/>
      <c r="B223" s="4"/>
    </row>
    <row r="224" spans="1:2" x14ac:dyDescent="0.2">
      <c r="A224" s="3"/>
      <c r="B224" s="4"/>
    </row>
    <row r="225" spans="1:2" x14ac:dyDescent="0.2">
      <c r="A225" s="5" t="s">
        <v>1</v>
      </c>
      <c r="B225" s="18">
        <f>+B226+B227</f>
        <v>8.16</v>
      </c>
    </row>
    <row r="226" spans="1:2" x14ac:dyDescent="0.2">
      <c r="A226" s="5" t="s">
        <v>2</v>
      </c>
      <c r="B226" s="18">
        <v>0.23</v>
      </c>
    </row>
    <row r="227" spans="1:2" x14ac:dyDescent="0.2">
      <c r="A227" s="5" t="s">
        <v>3</v>
      </c>
      <c r="B227" s="18">
        <v>7.93</v>
      </c>
    </row>
    <row r="228" spans="1:2" x14ac:dyDescent="0.2">
      <c r="A228" s="5"/>
      <c r="B228" s="4"/>
    </row>
    <row r="229" spans="1:2" ht="31.5" x14ac:dyDescent="0.2">
      <c r="A229" s="5" t="s">
        <v>20</v>
      </c>
      <c r="B229" s="18">
        <f>+B230+B231</f>
        <v>0.13</v>
      </c>
    </row>
    <row r="230" spans="1:2" x14ac:dyDescent="0.2">
      <c r="A230" s="5" t="s">
        <v>4</v>
      </c>
      <c r="B230" s="18">
        <v>0</v>
      </c>
    </row>
    <row r="231" spans="1:2" x14ac:dyDescent="0.2">
      <c r="A231" s="5" t="s">
        <v>5</v>
      </c>
      <c r="B231" s="18">
        <v>0.13</v>
      </c>
    </row>
    <row r="232" spans="1:2" x14ac:dyDescent="0.2">
      <c r="A232" s="5"/>
      <c r="B232" s="4"/>
    </row>
    <row r="233" spans="1:2" x14ac:dyDescent="0.2">
      <c r="A233" s="5" t="s">
        <v>6</v>
      </c>
      <c r="B233" s="18">
        <f>+B234+B235</f>
        <v>0.13</v>
      </c>
    </row>
    <row r="234" spans="1:2" x14ac:dyDescent="0.2">
      <c r="A234" s="5" t="s">
        <v>75</v>
      </c>
      <c r="B234" s="18">
        <v>0.13</v>
      </c>
    </row>
    <row r="235" spans="1:2" x14ac:dyDescent="0.2">
      <c r="A235" s="5" t="s">
        <v>7</v>
      </c>
      <c r="B235" s="18">
        <v>0</v>
      </c>
    </row>
    <row r="236" spans="1:2" x14ac:dyDescent="0.2">
      <c r="A236" s="5"/>
      <c r="B236" s="4"/>
    </row>
    <row r="237" spans="1:2" x14ac:dyDescent="0.2">
      <c r="A237" s="5" t="s">
        <v>8</v>
      </c>
      <c r="B237" s="19">
        <v>4.9983599999999999</v>
      </c>
    </row>
    <row r="238" spans="1:2" x14ac:dyDescent="0.2">
      <c r="A238" s="5"/>
      <c r="B238" s="4"/>
    </row>
    <row r="239" spans="1:2" x14ac:dyDescent="0.2">
      <c r="A239" s="5" t="s">
        <v>78</v>
      </c>
      <c r="B239" s="18">
        <f>D249</f>
        <v>0</v>
      </c>
    </row>
    <row r="240" spans="1:2" x14ac:dyDescent="0.2">
      <c r="A240" s="5"/>
      <c r="B240" s="4"/>
    </row>
    <row r="241" spans="1:2" x14ac:dyDescent="0.2">
      <c r="A241" s="5" t="s">
        <v>79</v>
      </c>
      <c r="B241" s="18">
        <f>D250</f>
        <v>0</v>
      </c>
    </row>
    <row r="242" spans="1:2" x14ac:dyDescent="0.2">
      <c r="A242" s="5"/>
      <c r="B242" s="4"/>
    </row>
    <row r="243" spans="1:2" x14ac:dyDescent="0.2">
      <c r="A243" s="5" t="s">
        <v>82</v>
      </c>
      <c r="B243" s="18">
        <f>+B241+B239+B237+B233+B229+B225</f>
        <v>13.41836</v>
      </c>
    </row>
    <row r="244" spans="1:2" x14ac:dyDescent="0.2">
      <c r="A244" s="5"/>
      <c r="B244" s="4"/>
    </row>
    <row r="245" spans="1:2" x14ac:dyDescent="0.2">
      <c r="A245" s="5" t="s">
        <v>83</v>
      </c>
      <c r="B245" s="29">
        <f>+(B247+B246)/2</f>
        <v>25791.298309999998</v>
      </c>
    </row>
    <row r="246" spans="1:2" x14ac:dyDescent="0.2">
      <c r="A246" s="5" t="s">
        <v>101</v>
      </c>
      <c r="B246" s="29">
        <v>29981.496620000002</v>
      </c>
    </row>
    <row r="247" spans="1:2" x14ac:dyDescent="0.2">
      <c r="A247" s="5" t="s">
        <v>94</v>
      </c>
      <c r="B247" s="29">
        <v>21601.1</v>
      </c>
    </row>
    <row r="248" spans="1:2" x14ac:dyDescent="0.2">
      <c r="A248" s="5"/>
      <c r="B248" s="4"/>
    </row>
    <row r="249" spans="1:2" x14ac:dyDescent="0.2">
      <c r="A249" s="5" t="s">
        <v>84</v>
      </c>
      <c r="B249" s="20">
        <f>(B243/B245)*100</f>
        <v>5.2026694580153542E-2</v>
      </c>
    </row>
    <row r="250" spans="1:2" x14ac:dyDescent="0.2">
      <c r="A250" s="5"/>
      <c r="B250" s="4"/>
    </row>
    <row r="251" spans="1:2" x14ac:dyDescent="0.2">
      <c r="A251" s="37" t="s">
        <v>9</v>
      </c>
      <c r="B251" s="4"/>
    </row>
    <row r="252" spans="1:2" x14ac:dyDescent="0.2">
      <c r="A252" s="37"/>
      <c r="B252" s="4"/>
    </row>
    <row r="253" spans="1:2" x14ac:dyDescent="0.2">
      <c r="A253" s="5" t="s">
        <v>80</v>
      </c>
      <c r="B253" s="42">
        <v>0</v>
      </c>
    </row>
    <row r="254" spans="1:2" x14ac:dyDescent="0.2">
      <c r="A254" s="5"/>
      <c r="B254" s="4"/>
    </row>
    <row r="255" spans="1:2" x14ac:dyDescent="0.2">
      <c r="A255" s="5" t="s">
        <v>81</v>
      </c>
      <c r="B255" s="18">
        <f>+B256+B257+B258+B259+B260+B261+B262+B263+B264</f>
        <v>16.751608936071232</v>
      </c>
    </row>
    <row r="256" spans="1:2" x14ac:dyDescent="0.2">
      <c r="A256" s="5" t="s">
        <v>10</v>
      </c>
      <c r="B256" s="42">
        <v>2.2549999999999999</v>
      </c>
    </row>
    <row r="257" spans="1:2" x14ac:dyDescent="0.2">
      <c r="A257" s="5" t="s">
        <v>11</v>
      </c>
      <c r="B257" s="42">
        <v>1.1406000000000001E-2</v>
      </c>
    </row>
    <row r="258" spans="1:2" x14ac:dyDescent="0.2">
      <c r="A258" s="5" t="s">
        <v>12</v>
      </c>
      <c r="B258" s="42">
        <v>0</v>
      </c>
    </row>
    <row r="259" spans="1:2" x14ac:dyDescent="0.2">
      <c r="A259" s="5" t="s">
        <v>13</v>
      </c>
      <c r="B259" s="42">
        <v>0</v>
      </c>
    </row>
    <row r="260" spans="1:2" ht="31.5" x14ac:dyDescent="0.2">
      <c r="A260" s="5" t="s">
        <v>14</v>
      </c>
      <c r="B260" s="42">
        <v>0.19181432000821924</v>
      </c>
    </row>
    <row r="261" spans="1:2" ht="31.5" x14ac:dyDescent="0.2">
      <c r="A261" s="5" t="s">
        <v>15</v>
      </c>
      <c r="B261" s="42">
        <v>13.557234844008219</v>
      </c>
    </row>
    <row r="262" spans="1:2" ht="31.5" x14ac:dyDescent="0.2">
      <c r="A262" s="5" t="s">
        <v>16</v>
      </c>
      <c r="B262" s="42">
        <v>0</v>
      </c>
    </row>
    <row r="263" spans="1:2" ht="31.5" x14ac:dyDescent="0.2">
      <c r="A263" s="5" t="s">
        <v>17</v>
      </c>
      <c r="B263" s="42">
        <v>0.73615377205479449</v>
      </c>
    </row>
    <row r="264" spans="1:2" x14ac:dyDescent="0.2">
      <c r="A264" s="5" t="s">
        <v>18</v>
      </c>
      <c r="B264" s="42">
        <v>0</v>
      </c>
    </row>
    <row r="265" spans="1:2" x14ac:dyDescent="0.2">
      <c r="A265" s="5"/>
      <c r="B265" s="4"/>
    </row>
    <row r="266" spans="1:2" x14ac:dyDescent="0.2">
      <c r="A266" s="5" t="s">
        <v>85</v>
      </c>
      <c r="B266" s="20">
        <f>(B255/B247)*100</f>
        <v>7.7549795779248434E-2</v>
      </c>
    </row>
    <row r="267" spans="1:2" x14ac:dyDescent="0.2">
      <c r="A267" s="5"/>
      <c r="B267" s="4"/>
    </row>
    <row r="268" spans="1:2" x14ac:dyDescent="0.2">
      <c r="A268" s="5" t="s">
        <v>105</v>
      </c>
      <c r="B268" s="4">
        <v>0.08</v>
      </c>
    </row>
    <row r="269" spans="1:2" x14ac:dyDescent="0.2">
      <c r="A269" s="5"/>
      <c r="B269" s="4"/>
    </row>
    <row r="270" spans="1:2" ht="31.5" x14ac:dyDescent="0.2">
      <c r="A270" s="5" t="s">
        <v>86</v>
      </c>
      <c r="B270" s="19">
        <f>B268-B266</f>
        <v>2.4502042207515673E-3</v>
      </c>
    </row>
    <row r="271" spans="1:2" x14ac:dyDescent="0.2">
      <c r="A271" s="5"/>
      <c r="B271" s="19"/>
    </row>
    <row r="272" spans="1:2" x14ac:dyDescent="0.2">
      <c r="A272" s="5" t="s">
        <v>87</v>
      </c>
      <c r="B272" s="18">
        <v>0</v>
      </c>
    </row>
    <row r="273" spans="1:2" ht="31.5" x14ac:dyDescent="0.2">
      <c r="A273" s="5" t="s">
        <v>88</v>
      </c>
      <c r="B273" s="38">
        <f>(B255+B272)/B247*100</f>
        <v>7.7549795779248434E-2</v>
      </c>
    </row>
    <row r="274" spans="1:2" x14ac:dyDescent="0.2">
      <c r="A274" s="5"/>
      <c r="B274" s="4"/>
    </row>
    <row r="275" spans="1:2" x14ac:dyDescent="0.2">
      <c r="A275" s="5" t="s">
        <v>89</v>
      </c>
      <c r="B275" s="18"/>
    </row>
    <row r="276" spans="1:2" x14ac:dyDescent="0.2">
      <c r="A276" s="5"/>
      <c r="B276" s="18"/>
    </row>
    <row r="277" spans="1:2" x14ac:dyDescent="0.2">
      <c r="A277" s="5" t="s">
        <v>90</v>
      </c>
      <c r="B277" s="18">
        <f>+B255+B243</f>
        <v>30.169968936071232</v>
      </c>
    </row>
    <row r="278" spans="1:2" x14ac:dyDescent="0.2">
      <c r="A278" s="5" t="s">
        <v>91</v>
      </c>
      <c r="B278" s="30">
        <f>(B277/B245)*100</f>
        <v>0.11697731759542132</v>
      </c>
    </row>
    <row r="279" spans="1:2" x14ac:dyDescent="0.2">
      <c r="A279" s="5"/>
      <c r="B279" s="4"/>
    </row>
    <row r="280" spans="1:2" x14ac:dyDescent="0.2">
      <c r="A280" s="5" t="s">
        <v>19</v>
      </c>
      <c r="B280" s="4"/>
    </row>
    <row r="281" spans="1:2" ht="31.5" x14ac:dyDescent="0.2">
      <c r="A281" s="5" t="s">
        <v>103</v>
      </c>
      <c r="B281" s="4">
        <v>0.1</v>
      </c>
    </row>
    <row r="282" spans="1:2" x14ac:dyDescent="0.2">
      <c r="A282" s="5" t="s">
        <v>92</v>
      </c>
      <c r="B282" s="19">
        <f>+B281+B249</f>
        <v>0.15202669458015355</v>
      </c>
    </row>
    <row r="283" spans="1:2" x14ac:dyDescent="0.2">
      <c r="A283" s="3"/>
      <c r="B283" s="3"/>
    </row>
    <row r="288" spans="1:2" x14ac:dyDescent="0.2">
      <c r="A288" s="2" t="s">
        <v>145</v>
      </c>
      <c r="B288" s="2" t="s">
        <v>146</v>
      </c>
    </row>
    <row r="289" spans="1:2" x14ac:dyDescent="0.2">
      <c r="A289" s="2" t="s">
        <v>95</v>
      </c>
      <c r="B289" s="2" t="s">
        <v>147</v>
      </c>
    </row>
    <row r="290" spans="1:2" x14ac:dyDescent="0.2">
      <c r="A290" s="2" t="s">
        <v>96</v>
      </c>
      <c r="B290" s="2" t="s">
        <v>97</v>
      </c>
    </row>
    <row r="291" spans="1:2" x14ac:dyDescent="0.2">
      <c r="A291" s="2" t="s">
        <v>98</v>
      </c>
      <c r="B291" s="2" t="s">
        <v>108</v>
      </c>
    </row>
    <row r="292" spans="1:2" ht="16.5" thickBot="1" x14ac:dyDescent="0.25">
      <c r="A292" s="2" t="s">
        <v>109</v>
      </c>
      <c r="B292" s="2" t="s">
        <v>148</v>
      </c>
    </row>
    <row r="293" spans="1:2" ht="48" thickBot="1" x14ac:dyDescent="0.25">
      <c r="A293" s="6" t="s">
        <v>100</v>
      </c>
      <c r="B293" s="1" t="s">
        <v>0</v>
      </c>
    </row>
    <row r="294" spans="1:2" x14ac:dyDescent="0.2">
      <c r="A294" s="3"/>
      <c r="B294" s="3"/>
    </row>
    <row r="295" spans="1:2" x14ac:dyDescent="0.2">
      <c r="A295" s="3"/>
      <c r="B295" s="4"/>
    </row>
    <row r="296" spans="1:2" x14ac:dyDescent="0.2">
      <c r="A296" s="3"/>
      <c r="B296" s="4"/>
    </row>
    <row r="297" spans="1:2" x14ac:dyDescent="0.2">
      <c r="A297" s="5" t="s">
        <v>1</v>
      </c>
      <c r="B297" s="18">
        <f>+B298+B299</f>
        <v>9.48</v>
      </c>
    </row>
    <row r="298" spans="1:2" x14ac:dyDescent="0.2">
      <c r="A298" s="5" t="s">
        <v>2</v>
      </c>
      <c r="B298" s="18">
        <v>0.25</v>
      </c>
    </row>
    <row r="299" spans="1:2" x14ac:dyDescent="0.2">
      <c r="A299" s="5" t="s">
        <v>3</v>
      </c>
      <c r="B299" s="18">
        <v>9.23</v>
      </c>
    </row>
    <row r="300" spans="1:2" x14ac:dyDescent="0.2">
      <c r="A300" s="5"/>
      <c r="B300" s="4"/>
    </row>
    <row r="301" spans="1:2" ht="31.5" x14ac:dyDescent="0.2">
      <c r="A301" s="5" t="s">
        <v>20</v>
      </c>
      <c r="B301" s="18">
        <f>+B302+B303</f>
        <v>0.15</v>
      </c>
    </row>
    <row r="302" spans="1:2" x14ac:dyDescent="0.2">
      <c r="A302" s="5" t="s">
        <v>4</v>
      </c>
      <c r="B302" s="18">
        <v>0</v>
      </c>
    </row>
    <row r="303" spans="1:2" x14ac:dyDescent="0.2">
      <c r="A303" s="5" t="s">
        <v>5</v>
      </c>
      <c r="B303" s="18">
        <v>0.15</v>
      </c>
    </row>
    <row r="304" spans="1:2" x14ac:dyDescent="0.2">
      <c r="A304" s="5"/>
      <c r="B304" s="4"/>
    </row>
    <row r="305" spans="1:2" x14ac:dyDescent="0.2">
      <c r="A305" s="5" t="s">
        <v>6</v>
      </c>
      <c r="B305" s="18">
        <f>+B306+B307</f>
        <v>0</v>
      </c>
    </row>
    <row r="306" spans="1:2" x14ac:dyDescent="0.2">
      <c r="A306" s="5" t="s">
        <v>75</v>
      </c>
      <c r="B306" s="18">
        <v>0</v>
      </c>
    </row>
    <row r="307" spans="1:2" x14ac:dyDescent="0.2">
      <c r="A307" s="5" t="s">
        <v>7</v>
      </c>
      <c r="B307" s="18">
        <v>0</v>
      </c>
    </row>
    <row r="308" spans="1:2" x14ac:dyDescent="0.2">
      <c r="A308" s="5"/>
      <c r="B308" s="4"/>
    </row>
    <row r="309" spans="1:2" x14ac:dyDescent="0.2">
      <c r="A309" s="5" t="s">
        <v>8</v>
      </c>
      <c r="B309" s="19">
        <v>39.58464</v>
      </c>
    </row>
    <row r="310" spans="1:2" x14ac:dyDescent="0.2">
      <c r="A310" s="5"/>
      <c r="B310" s="4"/>
    </row>
    <row r="311" spans="1:2" x14ac:dyDescent="0.2">
      <c r="A311" s="5" t="s">
        <v>78</v>
      </c>
      <c r="B311" s="18">
        <v>0</v>
      </c>
    </row>
    <row r="312" spans="1:2" x14ac:dyDescent="0.2">
      <c r="A312" s="5"/>
      <c r="B312" s="4"/>
    </row>
    <row r="313" spans="1:2" x14ac:dyDescent="0.2">
      <c r="A313" s="5" t="s">
        <v>79</v>
      </c>
      <c r="B313" s="18">
        <v>0</v>
      </c>
    </row>
    <row r="314" spans="1:2" x14ac:dyDescent="0.2">
      <c r="A314" s="5"/>
      <c r="B314" s="4"/>
    </row>
    <row r="315" spans="1:2" x14ac:dyDescent="0.2">
      <c r="A315" s="5" t="s">
        <v>82</v>
      </c>
      <c r="B315" s="18">
        <f>+B313+B311+B309+B305+B301+B297</f>
        <v>49.214640000000003</v>
      </c>
    </row>
    <row r="316" spans="1:2" x14ac:dyDescent="0.2">
      <c r="A316" s="5"/>
      <c r="B316" s="4"/>
    </row>
    <row r="317" spans="1:2" x14ac:dyDescent="0.2">
      <c r="A317" s="5" t="s">
        <v>83</v>
      </c>
      <c r="B317" s="29">
        <f>+(B319+B318)/2</f>
        <v>39209.551294999997</v>
      </c>
    </row>
    <row r="318" spans="1:2" x14ac:dyDescent="0.2">
      <c r="A318" s="5" t="s">
        <v>101</v>
      </c>
      <c r="B318" s="29">
        <v>47103.702590000001</v>
      </c>
    </row>
    <row r="319" spans="1:2" x14ac:dyDescent="0.2">
      <c r="A319" s="5" t="s">
        <v>94</v>
      </c>
      <c r="B319" s="29">
        <v>31315.4</v>
      </c>
    </row>
    <row r="320" spans="1:2" x14ac:dyDescent="0.2">
      <c r="A320" s="5"/>
      <c r="B320" s="4"/>
    </row>
    <row r="321" spans="1:2" x14ac:dyDescent="0.2">
      <c r="A321" s="5" t="s">
        <v>84</v>
      </c>
      <c r="B321" s="20">
        <f>(B315/B317)*100</f>
        <v>0.12551696812270294</v>
      </c>
    </row>
    <row r="322" spans="1:2" x14ac:dyDescent="0.2">
      <c r="A322" s="5"/>
      <c r="B322" s="4"/>
    </row>
    <row r="323" spans="1:2" x14ac:dyDescent="0.2">
      <c r="A323" s="37" t="s">
        <v>9</v>
      </c>
      <c r="B323" s="4"/>
    </row>
    <row r="324" spans="1:2" x14ac:dyDescent="0.2">
      <c r="A324" s="37"/>
      <c r="B324" s="4"/>
    </row>
    <row r="325" spans="1:2" x14ac:dyDescent="0.2">
      <c r="A325" s="5" t="s">
        <v>80</v>
      </c>
      <c r="B325" s="42">
        <v>0</v>
      </c>
    </row>
    <row r="326" spans="1:2" x14ac:dyDescent="0.2">
      <c r="A326" s="5"/>
      <c r="B326" s="4"/>
    </row>
    <row r="327" spans="1:2" x14ac:dyDescent="0.2">
      <c r="A327" s="5" t="s">
        <v>81</v>
      </c>
      <c r="B327" s="18">
        <f>+B328+B329+B330+B331+B332+B333+B334+B335+B336</f>
        <v>39.151934331764487</v>
      </c>
    </row>
    <row r="328" spans="1:2" x14ac:dyDescent="0.2">
      <c r="A328" s="5" t="s">
        <v>10</v>
      </c>
      <c r="B328" s="42">
        <v>3.7749999999999999</v>
      </c>
    </row>
    <row r="329" spans="1:2" x14ac:dyDescent="0.2">
      <c r="A329" s="5" t="s">
        <v>11</v>
      </c>
      <c r="B329" s="42">
        <v>0</v>
      </c>
    </row>
    <row r="330" spans="1:2" x14ac:dyDescent="0.2">
      <c r="A330" s="5" t="s">
        <v>12</v>
      </c>
      <c r="B330" s="42">
        <v>0</v>
      </c>
    </row>
    <row r="331" spans="1:2" x14ac:dyDescent="0.2">
      <c r="A331" s="5" t="s">
        <v>13</v>
      </c>
      <c r="B331" s="42">
        <v>0</v>
      </c>
    </row>
    <row r="332" spans="1:2" ht="31.5" x14ac:dyDescent="0.2">
      <c r="A332" s="5" t="s">
        <v>14</v>
      </c>
      <c r="B332" s="42">
        <v>0.38792118006448056</v>
      </c>
    </row>
    <row r="333" spans="1:2" ht="31.5" x14ac:dyDescent="0.2">
      <c r="A333" s="5" t="s">
        <v>15</v>
      </c>
      <c r="B333" s="42">
        <v>33.639397862932881</v>
      </c>
    </row>
    <row r="334" spans="1:2" ht="31.5" x14ac:dyDescent="0.2">
      <c r="A334" s="5" t="s">
        <v>16</v>
      </c>
      <c r="B334" s="42">
        <v>0</v>
      </c>
    </row>
    <row r="335" spans="1:2" ht="31.5" x14ac:dyDescent="0.2">
      <c r="A335" s="5" t="s">
        <v>17</v>
      </c>
      <c r="B335" s="42">
        <v>1.3496152887671247</v>
      </c>
    </row>
    <row r="336" spans="1:2" x14ac:dyDescent="0.2">
      <c r="A336" s="5" t="s">
        <v>18</v>
      </c>
      <c r="B336" s="42">
        <v>0</v>
      </c>
    </row>
    <row r="337" spans="1:2" x14ac:dyDescent="0.2">
      <c r="A337" s="5"/>
      <c r="B337" s="4"/>
    </row>
    <row r="338" spans="1:2" x14ac:dyDescent="0.2">
      <c r="A338" s="5" t="s">
        <v>85</v>
      </c>
      <c r="B338" s="20">
        <f>(B327/B319)*100</f>
        <v>0.12502453850745796</v>
      </c>
    </row>
    <row r="339" spans="1:2" x14ac:dyDescent="0.2">
      <c r="A339" s="5"/>
      <c r="B339" s="4"/>
    </row>
    <row r="340" spans="1:2" x14ac:dyDescent="0.2">
      <c r="A340" s="5" t="s">
        <v>105</v>
      </c>
      <c r="B340" s="4">
        <v>0.12</v>
      </c>
    </row>
    <row r="341" spans="1:2" x14ac:dyDescent="0.2">
      <c r="A341" s="5"/>
      <c r="B341" s="4"/>
    </row>
    <row r="342" spans="1:2" ht="31.5" x14ac:dyDescent="0.2">
      <c r="A342" s="5" t="s">
        <v>86</v>
      </c>
      <c r="B342" s="19">
        <f>B340-B338</f>
        <v>-5.0245385074579596E-3</v>
      </c>
    </row>
    <row r="343" spans="1:2" x14ac:dyDescent="0.2">
      <c r="A343" s="5"/>
      <c r="B343" s="19"/>
    </row>
    <row r="344" spans="1:2" x14ac:dyDescent="0.2">
      <c r="A344" s="5" t="s">
        <v>87</v>
      </c>
      <c r="B344" s="18">
        <v>0</v>
      </c>
    </row>
    <row r="345" spans="1:2" ht="31.5" x14ac:dyDescent="0.2">
      <c r="A345" s="5" t="s">
        <v>88</v>
      </c>
      <c r="B345" s="38">
        <f>(B327+B344)/B319*100</f>
        <v>0.12502453850745796</v>
      </c>
    </row>
    <row r="346" spans="1:2" x14ac:dyDescent="0.2">
      <c r="A346" s="5"/>
      <c r="B346" s="4"/>
    </row>
    <row r="347" spans="1:2" x14ac:dyDescent="0.2">
      <c r="A347" s="5" t="s">
        <v>89</v>
      </c>
      <c r="B347" s="18"/>
    </row>
    <row r="348" spans="1:2" x14ac:dyDescent="0.2">
      <c r="A348" s="5"/>
      <c r="B348" s="18"/>
    </row>
    <row r="349" spans="1:2" x14ac:dyDescent="0.2">
      <c r="A349" s="5" t="s">
        <v>90</v>
      </c>
      <c r="B349" s="18">
        <f>+B327+B315</f>
        <v>88.366574331764497</v>
      </c>
    </row>
    <row r="350" spans="1:2" x14ac:dyDescent="0.2">
      <c r="A350" s="5" t="s">
        <v>91</v>
      </c>
      <c r="B350" s="30">
        <f>(B349/B317)*100</f>
        <v>0.22537002187789129</v>
      </c>
    </row>
    <row r="351" spans="1:2" x14ac:dyDescent="0.2">
      <c r="A351" s="5"/>
      <c r="B351" s="4"/>
    </row>
    <row r="352" spans="1:2" x14ac:dyDescent="0.2">
      <c r="A352" s="5" t="s">
        <v>19</v>
      </c>
      <c r="B352" s="4"/>
    </row>
    <row r="353" spans="1:2" ht="31.5" x14ac:dyDescent="0.2">
      <c r="A353" s="5" t="s">
        <v>103</v>
      </c>
      <c r="B353" s="4">
        <v>0.12</v>
      </c>
    </row>
    <row r="354" spans="1:2" x14ac:dyDescent="0.2">
      <c r="A354" s="5" t="s">
        <v>92</v>
      </c>
      <c r="B354" s="19">
        <f>+B353+B321</f>
        <v>0.24551696812270293</v>
      </c>
    </row>
    <row r="355" spans="1:2" x14ac:dyDescent="0.2">
      <c r="A355" s="3"/>
      <c r="B355" s="3"/>
    </row>
    <row r="359" spans="1:2" x14ac:dyDescent="0.2">
      <c r="A359" s="2" t="s">
        <v>149</v>
      </c>
      <c r="B359" s="2" t="s">
        <v>150</v>
      </c>
    </row>
    <row r="360" spans="1:2" x14ac:dyDescent="0.2">
      <c r="A360" s="2" t="s">
        <v>95</v>
      </c>
      <c r="B360" s="2" t="s">
        <v>151</v>
      </c>
    </row>
    <row r="361" spans="1:2" x14ac:dyDescent="0.2">
      <c r="A361" s="2" t="s">
        <v>96</v>
      </c>
      <c r="B361" s="2" t="s">
        <v>97</v>
      </c>
    </row>
    <row r="362" spans="1:2" x14ac:dyDescent="0.2">
      <c r="A362" s="2" t="s">
        <v>98</v>
      </c>
      <c r="B362" s="2" t="s">
        <v>108</v>
      </c>
    </row>
    <row r="363" spans="1:2" ht="16.5" thickBot="1" x14ac:dyDescent="0.25">
      <c r="A363" s="2" t="s">
        <v>109</v>
      </c>
      <c r="B363" s="2" t="s">
        <v>152</v>
      </c>
    </row>
    <row r="364" spans="1:2" ht="48" thickBot="1" x14ac:dyDescent="0.25">
      <c r="A364" s="6" t="s">
        <v>100</v>
      </c>
      <c r="B364" s="1" t="s">
        <v>0</v>
      </c>
    </row>
    <row r="365" spans="1:2" x14ac:dyDescent="0.2">
      <c r="A365" s="3"/>
      <c r="B365" s="3"/>
    </row>
    <row r="366" spans="1:2" x14ac:dyDescent="0.2">
      <c r="A366" s="3"/>
      <c r="B366" s="4"/>
    </row>
    <row r="367" spans="1:2" x14ac:dyDescent="0.2">
      <c r="A367" s="3"/>
      <c r="B367" s="4"/>
    </row>
    <row r="368" spans="1:2" x14ac:dyDescent="0.2">
      <c r="A368" s="5" t="s">
        <v>1</v>
      </c>
      <c r="B368" s="18">
        <f>+B369+B370</f>
        <v>11.110000000000001</v>
      </c>
    </row>
    <row r="369" spans="1:2" x14ac:dyDescent="0.2">
      <c r="A369" s="5" t="s">
        <v>2</v>
      </c>
      <c r="B369" s="18">
        <v>0.13</v>
      </c>
    </row>
    <row r="370" spans="1:2" x14ac:dyDescent="0.2">
      <c r="A370" s="5" t="s">
        <v>3</v>
      </c>
      <c r="B370" s="18">
        <v>10.98</v>
      </c>
    </row>
    <row r="371" spans="1:2" x14ac:dyDescent="0.2">
      <c r="A371" s="5"/>
      <c r="B371" s="4"/>
    </row>
    <row r="372" spans="1:2" ht="31.5" x14ac:dyDescent="0.2">
      <c r="A372" s="5" t="s">
        <v>20</v>
      </c>
      <c r="B372" s="18">
        <f>+B373+B374</f>
        <v>0.14000000000000001</v>
      </c>
    </row>
    <row r="373" spans="1:2" x14ac:dyDescent="0.2">
      <c r="A373" s="5" t="s">
        <v>4</v>
      </c>
      <c r="B373" s="18">
        <v>0</v>
      </c>
    </row>
    <row r="374" spans="1:2" x14ac:dyDescent="0.2">
      <c r="A374" s="5" t="s">
        <v>5</v>
      </c>
      <c r="B374" s="18">
        <v>0.14000000000000001</v>
      </c>
    </row>
    <row r="375" spans="1:2" x14ac:dyDescent="0.2">
      <c r="A375" s="5"/>
      <c r="B375" s="4"/>
    </row>
    <row r="376" spans="1:2" x14ac:dyDescent="0.2">
      <c r="A376" s="5" t="s">
        <v>6</v>
      </c>
      <c r="B376" s="18">
        <f>+B377+B378</f>
        <v>0</v>
      </c>
    </row>
    <row r="377" spans="1:2" x14ac:dyDescent="0.2">
      <c r="A377" s="5" t="s">
        <v>75</v>
      </c>
      <c r="B377" s="18">
        <v>0</v>
      </c>
    </row>
    <row r="378" spans="1:2" x14ac:dyDescent="0.2">
      <c r="A378" s="5" t="s">
        <v>7</v>
      </c>
      <c r="B378" s="18">
        <v>0</v>
      </c>
    </row>
    <row r="379" spans="1:2" x14ac:dyDescent="0.2">
      <c r="A379" s="5"/>
      <c r="B379" s="4"/>
    </row>
    <row r="380" spans="1:2" x14ac:dyDescent="0.2">
      <c r="A380" s="5" t="s">
        <v>8</v>
      </c>
      <c r="B380" s="19">
        <v>-5.8550000000000004</v>
      </c>
    </row>
    <row r="381" spans="1:2" x14ac:dyDescent="0.2">
      <c r="A381" s="5"/>
      <c r="B381" s="4"/>
    </row>
    <row r="382" spans="1:2" x14ac:dyDescent="0.2">
      <c r="A382" s="5" t="s">
        <v>78</v>
      </c>
      <c r="B382" s="18">
        <v>0</v>
      </c>
    </row>
    <row r="383" spans="1:2" x14ac:dyDescent="0.2">
      <c r="A383" s="5"/>
      <c r="B383" s="4"/>
    </row>
    <row r="384" spans="1:2" x14ac:dyDescent="0.2">
      <c r="A384" s="5" t="s">
        <v>79</v>
      </c>
      <c r="B384" s="18">
        <v>0</v>
      </c>
    </row>
    <row r="385" spans="1:2" x14ac:dyDescent="0.2">
      <c r="A385" s="5"/>
      <c r="B385" s="4"/>
    </row>
    <row r="386" spans="1:2" x14ac:dyDescent="0.2">
      <c r="A386" s="5" t="s">
        <v>82</v>
      </c>
      <c r="B386" s="18">
        <f>+B384+B382+B380+B376+B372+B368</f>
        <v>5.3950000000000005</v>
      </c>
    </row>
    <row r="387" spans="1:2" x14ac:dyDescent="0.2">
      <c r="A387" s="5"/>
      <c r="B387" s="4"/>
    </row>
    <row r="388" spans="1:2" x14ac:dyDescent="0.2">
      <c r="A388" s="5" t="s">
        <v>83</v>
      </c>
      <c r="B388" s="29">
        <f>+(B390+B389)/2</f>
        <v>28915.78746</v>
      </c>
    </row>
    <row r="389" spans="1:2" x14ac:dyDescent="0.2">
      <c r="A389" s="5" t="s">
        <v>101</v>
      </c>
      <c r="B389" s="29">
        <v>26612.694920000002</v>
      </c>
    </row>
    <row r="390" spans="1:2" x14ac:dyDescent="0.2">
      <c r="A390" s="5" t="s">
        <v>94</v>
      </c>
      <c r="B390" s="29">
        <v>31218.880000000001</v>
      </c>
    </row>
    <row r="391" spans="1:2" x14ac:dyDescent="0.2">
      <c r="A391" s="5"/>
      <c r="B391" s="4"/>
    </row>
    <row r="392" spans="1:2" x14ac:dyDescent="0.2">
      <c r="A392" s="5" t="s">
        <v>84</v>
      </c>
      <c r="B392" s="20">
        <f>(B386/B388)*100</f>
        <v>1.8657627800948016E-2</v>
      </c>
    </row>
    <row r="393" spans="1:2" x14ac:dyDescent="0.2">
      <c r="A393" s="5"/>
      <c r="B393" s="4"/>
    </row>
    <row r="394" spans="1:2" x14ac:dyDescent="0.2">
      <c r="A394" s="37" t="s">
        <v>9</v>
      </c>
      <c r="B394" s="4"/>
    </row>
    <row r="395" spans="1:2" x14ac:dyDescent="0.2">
      <c r="A395" s="37"/>
      <c r="B395" s="4"/>
    </row>
    <row r="396" spans="1:2" x14ac:dyDescent="0.2">
      <c r="A396" s="5" t="s">
        <v>80</v>
      </c>
      <c r="B396" s="42">
        <v>0</v>
      </c>
    </row>
    <row r="397" spans="1:2" x14ac:dyDescent="0.2">
      <c r="A397" s="5"/>
      <c r="B397" s="4"/>
    </row>
    <row r="398" spans="1:2" x14ac:dyDescent="0.2">
      <c r="A398" s="5" t="s">
        <v>81</v>
      </c>
      <c r="B398" s="18">
        <f>+B399+B400+B401+B402+B403+B404+B405+B406+B407</f>
        <v>10.752607589983553</v>
      </c>
    </row>
    <row r="399" spans="1:2" x14ac:dyDescent="0.2">
      <c r="A399" s="5" t="s">
        <v>10</v>
      </c>
      <c r="B399" s="42">
        <v>3.1469999999999998</v>
      </c>
    </row>
    <row r="400" spans="1:2" x14ac:dyDescent="0.2">
      <c r="A400" s="5" t="s">
        <v>11</v>
      </c>
      <c r="B400" s="42">
        <v>3.455158</v>
      </c>
    </row>
    <row r="401" spans="1:2" x14ac:dyDescent="0.2">
      <c r="A401" s="5" t="s">
        <v>12</v>
      </c>
      <c r="B401" s="42">
        <v>0</v>
      </c>
    </row>
    <row r="402" spans="1:2" x14ac:dyDescent="0.2">
      <c r="A402" s="5" t="s">
        <v>13</v>
      </c>
      <c r="B402" s="42">
        <v>0</v>
      </c>
    </row>
    <row r="403" spans="1:2" ht="31.5" x14ac:dyDescent="0.2">
      <c r="A403" s="5" t="s">
        <v>14</v>
      </c>
      <c r="B403" s="42">
        <v>0</v>
      </c>
    </row>
    <row r="404" spans="1:2" ht="31.5" x14ac:dyDescent="0.2">
      <c r="A404" s="5" t="s">
        <v>15</v>
      </c>
      <c r="B404" s="42">
        <v>4.1504495899835536</v>
      </c>
    </row>
    <row r="405" spans="1:2" ht="31.5" x14ac:dyDescent="0.2">
      <c r="A405" s="5" t="s">
        <v>16</v>
      </c>
      <c r="B405" s="42">
        <v>0</v>
      </c>
    </row>
    <row r="406" spans="1:2" ht="31.5" x14ac:dyDescent="0.2">
      <c r="A406" s="5" t="s">
        <v>17</v>
      </c>
      <c r="B406" s="42">
        <v>0</v>
      </c>
    </row>
    <row r="407" spans="1:2" x14ac:dyDescent="0.2">
      <c r="A407" s="5" t="s">
        <v>18</v>
      </c>
      <c r="B407" s="42">
        <v>0</v>
      </c>
    </row>
    <row r="408" spans="1:2" x14ac:dyDescent="0.2">
      <c r="A408" s="5"/>
      <c r="B408" s="4"/>
    </row>
    <row r="409" spans="1:2" x14ac:dyDescent="0.2">
      <c r="A409" s="5" t="s">
        <v>85</v>
      </c>
      <c r="B409" s="20">
        <f>(B398/B390)*100</f>
        <v>3.4442643650199986E-2</v>
      </c>
    </row>
    <row r="410" spans="1:2" x14ac:dyDescent="0.2">
      <c r="A410" s="5"/>
      <c r="B410" s="4"/>
    </row>
    <row r="411" spans="1:2" x14ac:dyDescent="0.2">
      <c r="A411" s="5" t="s">
        <v>105</v>
      </c>
      <c r="B411" s="4">
        <v>7.0000000000000007E-2</v>
      </c>
    </row>
    <row r="412" spans="1:2" x14ac:dyDescent="0.2">
      <c r="A412" s="5"/>
      <c r="B412" s="4"/>
    </row>
    <row r="413" spans="1:2" ht="31.5" x14ac:dyDescent="0.2">
      <c r="A413" s="5" t="s">
        <v>86</v>
      </c>
      <c r="B413" s="19">
        <f>B411-B409</f>
        <v>3.5557356349800021E-2</v>
      </c>
    </row>
    <row r="414" spans="1:2" x14ac:dyDescent="0.2">
      <c r="A414" s="5"/>
      <c r="B414" s="19"/>
    </row>
    <row r="415" spans="1:2" x14ac:dyDescent="0.2">
      <c r="A415" s="5" t="s">
        <v>87</v>
      </c>
      <c r="B415" s="18">
        <v>0</v>
      </c>
    </row>
    <row r="416" spans="1:2" ht="31.5" x14ac:dyDescent="0.2">
      <c r="A416" s="5" t="s">
        <v>88</v>
      </c>
      <c r="B416" s="38">
        <f>(B398+B415)/B390*100</f>
        <v>3.4442643650199986E-2</v>
      </c>
    </row>
    <row r="417" spans="1:2" x14ac:dyDescent="0.2">
      <c r="A417" s="5"/>
      <c r="B417" s="4"/>
    </row>
    <row r="418" spans="1:2" x14ac:dyDescent="0.2">
      <c r="A418" s="5" t="s">
        <v>89</v>
      </c>
      <c r="B418" s="18"/>
    </row>
    <row r="419" spans="1:2" x14ac:dyDescent="0.2">
      <c r="A419" s="5"/>
      <c r="B419" s="18"/>
    </row>
    <row r="420" spans="1:2" x14ac:dyDescent="0.2">
      <c r="A420" s="5" t="s">
        <v>90</v>
      </c>
      <c r="B420" s="18">
        <f>+B398+B386</f>
        <v>16.147607589983554</v>
      </c>
    </row>
    <row r="421" spans="1:2" x14ac:dyDescent="0.2">
      <c r="A421" s="5" t="s">
        <v>91</v>
      </c>
      <c r="B421" s="30">
        <f>(B420/B388)*100</f>
        <v>5.5843568543035467E-2</v>
      </c>
    </row>
    <row r="422" spans="1:2" x14ac:dyDescent="0.2">
      <c r="A422" s="5"/>
      <c r="B422" s="4"/>
    </row>
    <row r="423" spans="1:2" x14ac:dyDescent="0.2">
      <c r="A423" s="5" t="s">
        <v>19</v>
      </c>
      <c r="B423" s="4"/>
    </row>
    <row r="424" spans="1:2" ht="31.5" x14ac:dyDescent="0.2">
      <c r="A424" s="5" t="s">
        <v>103</v>
      </c>
      <c r="B424" s="4">
        <v>0.1</v>
      </c>
    </row>
    <row r="425" spans="1:2" x14ac:dyDescent="0.2">
      <c r="A425" s="5" t="s">
        <v>92</v>
      </c>
      <c r="B425" s="19">
        <f>+B424+B392</f>
        <v>0.11865762780094802</v>
      </c>
    </row>
    <row r="426" spans="1:2" x14ac:dyDescent="0.2">
      <c r="A426" s="3"/>
      <c r="B42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3:C86"/>
  <sheetViews>
    <sheetView rightToLeft="1" workbookViewId="0">
      <selection activeCell="A3" sqref="A3"/>
    </sheetView>
  </sheetViews>
  <sheetFormatPr defaultColWidth="9" defaultRowHeight="15.75" x14ac:dyDescent="0.25"/>
  <cols>
    <col min="1" max="1" width="30.375" style="8" customWidth="1"/>
    <col min="2" max="2" width="52" style="8" customWidth="1"/>
    <col min="3" max="7" width="9" style="8"/>
    <col min="8" max="8" width="11" style="8" bestFit="1" customWidth="1"/>
    <col min="9" max="16384" width="9" style="8"/>
  </cols>
  <sheetData>
    <row r="3" spans="1:3" x14ac:dyDescent="0.25">
      <c r="A3" s="8" t="s">
        <v>194</v>
      </c>
    </row>
    <row r="6" spans="1:3" ht="16.5" thickBot="1" x14ac:dyDescent="0.3"/>
    <row r="7" spans="1:3" ht="71.25" customHeight="1" thickBot="1" x14ac:dyDescent="0.3">
      <c r="A7" s="6" t="s">
        <v>106</v>
      </c>
      <c r="B7" s="7" t="s">
        <v>0</v>
      </c>
    </row>
    <row r="8" spans="1:3" ht="48" thickBot="1" x14ac:dyDescent="0.3">
      <c r="A8" s="9" t="s">
        <v>21</v>
      </c>
      <c r="B8" s="10"/>
    </row>
    <row r="9" spans="1:3" ht="16.5" thickBot="1" x14ac:dyDescent="0.3">
      <c r="A9" s="9" t="s">
        <v>22</v>
      </c>
      <c r="B9" s="10"/>
    </row>
    <row r="10" spans="1:3" ht="16.5" thickBot="1" x14ac:dyDescent="0.3">
      <c r="A10" s="10" t="s">
        <v>114</v>
      </c>
      <c r="B10" s="21">
        <v>8.16</v>
      </c>
    </row>
    <row r="11" spans="1:3" ht="16.5" thickBot="1" x14ac:dyDescent="0.3">
      <c r="A11" s="9" t="s">
        <v>77</v>
      </c>
      <c r="B11" s="21"/>
    </row>
    <row r="12" spans="1:3" ht="16.5" thickBot="1" x14ac:dyDescent="0.3">
      <c r="A12" s="10" t="s">
        <v>131</v>
      </c>
      <c r="B12" s="21">
        <v>2.5099999999999998</v>
      </c>
    </row>
    <row r="13" spans="1:3" ht="16.5" thickBot="1" x14ac:dyDescent="0.3">
      <c r="A13" s="10" t="s">
        <v>111</v>
      </c>
      <c r="B13" s="21">
        <v>0.28999999999999998</v>
      </c>
    </row>
    <row r="14" spans="1:3" ht="15.75" customHeight="1" thickBot="1" x14ac:dyDescent="0.3">
      <c r="A14" s="10" t="s">
        <v>112</v>
      </c>
      <c r="B14" s="21">
        <v>2.19</v>
      </c>
    </row>
    <row r="15" spans="1:3" ht="16.5" thickBot="1" x14ac:dyDescent="0.3">
      <c r="A15" s="10" t="s">
        <v>113</v>
      </c>
      <c r="B15" s="21">
        <v>6.23</v>
      </c>
    </row>
    <row r="16" spans="1:3" ht="15" customHeight="1" thickBot="1" x14ac:dyDescent="0.3">
      <c r="A16" s="10" t="s">
        <v>153</v>
      </c>
      <c r="B16" s="22">
        <v>7.69</v>
      </c>
      <c r="C16" s="48"/>
    </row>
    <row r="17" spans="1:2" ht="14.25" customHeight="1" thickBot="1" x14ac:dyDescent="0.3">
      <c r="A17" s="10" t="s">
        <v>99</v>
      </c>
      <c r="B17" s="10">
        <v>61.29</v>
      </c>
    </row>
    <row r="18" spans="1:2" ht="15" customHeight="1" thickBot="1" x14ac:dyDescent="0.3">
      <c r="A18" s="10" t="s">
        <v>154</v>
      </c>
      <c r="B18" s="10">
        <v>138.09</v>
      </c>
    </row>
    <row r="19" spans="1:2" ht="15" customHeight="1" thickBot="1" x14ac:dyDescent="0.3">
      <c r="A19" s="11"/>
      <c r="B19" s="10"/>
    </row>
    <row r="20" spans="1:2" ht="16.5" thickBot="1" x14ac:dyDescent="0.3">
      <c r="A20" s="9" t="s">
        <v>24</v>
      </c>
      <c r="B20" s="21">
        <f>SUM(B9:B18)</f>
        <v>226.45</v>
      </c>
    </row>
    <row r="21" spans="1:2" ht="16.5" thickBot="1" x14ac:dyDescent="0.3">
      <c r="A21" s="13"/>
      <c r="B21" s="10"/>
    </row>
    <row r="22" spans="1:2" ht="16.5" thickBot="1" x14ac:dyDescent="0.3">
      <c r="A22" s="9" t="s">
        <v>25</v>
      </c>
      <c r="B22" s="10"/>
    </row>
    <row r="23" spans="1:2" ht="16.5" thickBot="1" x14ac:dyDescent="0.3">
      <c r="A23" s="9" t="s">
        <v>22</v>
      </c>
      <c r="B23" s="10"/>
    </row>
    <row r="24" spans="1:2" ht="16.5" thickBot="1" x14ac:dyDescent="0.3">
      <c r="A24" s="11" t="s">
        <v>42</v>
      </c>
      <c r="B24" s="10"/>
    </row>
    <row r="25" spans="1:2" ht="16.5" thickBot="1" x14ac:dyDescent="0.3">
      <c r="A25" s="11" t="s">
        <v>43</v>
      </c>
      <c r="B25" s="44"/>
    </row>
    <row r="26" spans="1:2" x14ac:dyDescent="0.25">
      <c r="A26" s="12" t="s">
        <v>40</v>
      </c>
      <c r="B26" s="44"/>
    </row>
    <row r="27" spans="1:2" x14ac:dyDescent="0.25">
      <c r="A27" s="12" t="s">
        <v>45</v>
      </c>
      <c r="B27" s="45"/>
    </row>
    <row r="28" spans="1:2" ht="14.25" customHeight="1" x14ac:dyDescent="0.25">
      <c r="A28" s="12"/>
      <c r="B28" s="45"/>
    </row>
    <row r="29" spans="1:2" ht="15" customHeight="1" thickBot="1" x14ac:dyDescent="0.3">
      <c r="A29" s="14"/>
      <c r="B29" s="46"/>
    </row>
    <row r="30" spans="1:2" ht="16.5" thickBot="1" x14ac:dyDescent="0.3">
      <c r="A30" s="9" t="s">
        <v>23</v>
      </c>
      <c r="B30" s="10"/>
    </row>
    <row r="31" spans="1:2" ht="16.5" thickBot="1" x14ac:dyDescent="0.3">
      <c r="A31" s="11" t="s">
        <v>102</v>
      </c>
      <c r="B31" s="21">
        <v>10.15</v>
      </c>
    </row>
    <row r="32" spans="1:2" ht="16.5" thickBot="1" x14ac:dyDescent="0.3">
      <c r="A32" s="11" t="s">
        <v>42</v>
      </c>
      <c r="B32" s="10"/>
    </row>
    <row r="33" spans="1:2" ht="15.75" customHeight="1" thickBot="1" x14ac:dyDescent="0.3">
      <c r="A33" s="11" t="s">
        <v>43</v>
      </c>
      <c r="B33" s="10"/>
    </row>
    <row r="34" spans="1:2" ht="16.5" thickBot="1" x14ac:dyDescent="0.3">
      <c r="A34" s="11" t="s">
        <v>40</v>
      </c>
      <c r="B34" s="10"/>
    </row>
    <row r="35" spans="1:2" ht="16.5" thickBot="1" x14ac:dyDescent="0.3">
      <c r="A35" s="11" t="s">
        <v>45</v>
      </c>
      <c r="B35" s="10"/>
    </row>
    <row r="36" spans="1:2" ht="14.25" customHeight="1" x14ac:dyDescent="0.25">
      <c r="A36" s="12"/>
      <c r="B36" s="45"/>
    </row>
    <row r="37" spans="1:2" ht="15" customHeight="1" thickBot="1" x14ac:dyDescent="0.3">
      <c r="A37" s="14"/>
      <c r="B37" s="46"/>
    </row>
    <row r="38" spans="1:2" ht="16.5" thickBot="1" x14ac:dyDescent="0.3">
      <c r="A38" s="9" t="s">
        <v>26</v>
      </c>
      <c r="B38" s="21">
        <f>SUM(B23:B37)</f>
        <v>10.15</v>
      </c>
    </row>
    <row r="39" spans="1:2" ht="16.5" thickBot="1" x14ac:dyDescent="0.3">
      <c r="A39" s="11"/>
      <c r="B39" s="10"/>
    </row>
    <row r="40" spans="1:2" ht="42.75" customHeight="1" thickBot="1" x14ac:dyDescent="0.3">
      <c r="A40" s="9" t="s">
        <v>27</v>
      </c>
      <c r="B40" s="10"/>
    </row>
    <row r="41" spans="1:2" ht="16.5" thickBot="1" x14ac:dyDescent="0.3">
      <c r="A41" s="11" t="s">
        <v>46</v>
      </c>
      <c r="B41" s="10">
        <v>0</v>
      </c>
    </row>
    <row r="42" spans="1:2" ht="16.5" thickBot="1" x14ac:dyDescent="0.3">
      <c r="A42" s="11" t="s">
        <v>47</v>
      </c>
      <c r="B42" s="10">
        <v>0</v>
      </c>
    </row>
    <row r="43" spans="1:2" ht="16.5" thickBot="1" x14ac:dyDescent="0.3">
      <c r="A43" s="11" t="s">
        <v>40</v>
      </c>
      <c r="B43" s="10">
        <v>11.11</v>
      </c>
    </row>
    <row r="44" spans="1:2" ht="19.5" customHeight="1" thickBot="1" x14ac:dyDescent="0.3">
      <c r="A44" s="11" t="s">
        <v>45</v>
      </c>
      <c r="B44" s="11"/>
    </row>
    <row r="45" spans="1:2" ht="19.5" customHeight="1" thickBot="1" x14ac:dyDescent="0.3">
      <c r="A45" s="11" t="s">
        <v>132</v>
      </c>
      <c r="B45" s="11"/>
    </row>
    <row r="46" spans="1:2" ht="19.5" customHeight="1" thickBot="1" x14ac:dyDescent="0.3">
      <c r="A46" s="11" t="s">
        <v>49</v>
      </c>
      <c r="B46" s="11"/>
    </row>
    <row r="47" spans="1:2" ht="19.5" customHeight="1" thickBot="1" x14ac:dyDescent="0.3">
      <c r="A47" s="11" t="s">
        <v>49</v>
      </c>
      <c r="B47" s="11"/>
    </row>
    <row r="48" spans="1:2" ht="14.25" customHeight="1" x14ac:dyDescent="0.25">
      <c r="A48" s="12"/>
      <c r="B48" s="45"/>
    </row>
    <row r="49" spans="1:2" ht="15" customHeight="1" thickBot="1" x14ac:dyDescent="0.3">
      <c r="A49" s="14"/>
      <c r="B49" s="46"/>
    </row>
    <row r="50" spans="1:2" ht="48" thickBot="1" x14ac:dyDescent="0.3">
      <c r="A50" s="9" t="s">
        <v>28</v>
      </c>
      <c r="B50" s="10">
        <f>SUM(B41:B49)</f>
        <v>11.11</v>
      </c>
    </row>
    <row r="51" spans="1:2" ht="16.5" thickBot="1" x14ac:dyDescent="0.3">
      <c r="A51" s="9"/>
      <c r="B51" s="10"/>
    </row>
    <row r="52" spans="1:2" ht="32.25" thickBot="1" x14ac:dyDescent="0.3">
      <c r="A52" s="9" t="s">
        <v>29</v>
      </c>
      <c r="B52" s="10">
        <v>0</v>
      </c>
    </row>
    <row r="53" spans="1:2" ht="16.5" thickBot="1" x14ac:dyDescent="0.3">
      <c r="A53" s="11" t="s">
        <v>46</v>
      </c>
      <c r="B53" s="10">
        <v>0</v>
      </c>
    </row>
    <row r="54" spans="1:2" x14ac:dyDescent="0.25">
      <c r="A54" s="12" t="s">
        <v>47</v>
      </c>
      <c r="B54" s="62">
        <v>0</v>
      </c>
    </row>
    <row r="55" spans="1:2" ht="15.75" customHeight="1" thickBot="1" x14ac:dyDescent="0.3">
      <c r="A55" s="11" t="s">
        <v>48</v>
      </c>
      <c r="B55" s="63"/>
    </row>
    <row r="56" spans="1:2" x14ac:dyDescent="0.25">
      <c r="A56" s="12" t="s">
        <v>40</v>
      </c>
      <c r="B56" s="62"/>
    </row>
    <row r="57" spans="1:2" x14ac:dyDescent="0.25">
      <c r="A57" s="12" t="s">
        <v>49</v>
      </c>
      <c r="B57" s="64"/>
    </row>
    <row r="58" spans="1:2" ht="14.25" customHeight="1" x14ac:dyDescent="0.25">
      <c r="A58" s="12"/>
      <c r="B58" s="64"/>
    </row>
    <row r="59" spans="1:2" ht="15" customHeight="1" thickBot="1" x14ac:dyDescent="0.3">
      <c r="A59" s="14"/>
      <c r="B59" s="63"/>
    </row>
    <row r="60" spans="1:2" ht="32.25" thickBot="1" x14ac:dyDescent="0.3">
      <c r="A60" s="9" t="s">
        <v>30</v>
      </c>
      <c r="B60" s="10">
        <v>0</v>
      </c>
    </row>
    <row r="61" spans="1:2" ht="16.5" thickBot="1" x14ac:dyDescent="0.3">
      <c r="A61" s="11"/>
      <c r="B61" s="10"/>
    </row>
    <row r="62" spans="1:2" ht="32.25" thickBot="1" x14ac:dyDescent="0.3">
      <c r="A62" s="9" t="s">
        <v>31</v>
      </c>
      <c r="B62" s="10"/>
    </row>
    <row r="63" spans="1:2" ht="16.5" thickBot="1" x14ac:dyDescent="0.3">
      <c r="A63" s="11" t="s">
        <v>50</v>
      </c>
      <c r="B63" s="10"/>
    </row>
    <row r="64" spans="1:2" ht="16.5" thickBot="1" x14ac:dyDescent="0.3">
      <c r="A64" s="11" t="s">
        <v>51</v>
      </c>
      <c r="B64" s="10"/>
    </row>
    <row r="65" spans="1:2" ht="16.5" thickBot="1" x14ac:dyDescent="0.3">
      <c r="A65" s="11" t="s">
        <v>40</v>
      </c>
      <c r="B65" s="22">
        <f>'נספח 1 - כללי'!B23</f>
        <v>266.66871999999995</v>
      </c>
    </row>
    <row r="66" spans="1:2" ht="16.5" thickBot="1" x14ac:dyDescent="0.3">
      <c r="A66" s="9" t="s">
        <v>32</v>
      </c>
      <c r="B66" s="22">
        <f>+B65</f>
        <v>266.66871999999995</v>
      </c>
    </row>
    <row r="67" spans="1:2" ht="16.5" thickBot="1" x14ac:dyDescent="0.3">
      <c r="A67" s="9"/>
      <c r="B67" s="10"/>
    </row>
    <row r="68" spans="1:2" ht="16.5" thickBot="1" x14ac:dyDescent="0.3">
      <c r="A68" s="9" t="s">
        <v>33</v>
      </c>
      <c r="B68" s="10"/>
    </row>
    <row r="69" spans="1:2" ht="16.5" thickBot="1" x14ac:dyDescent="0.3">
      <c r="A69" s="11" t="s">
        <v>52</v>
      </c>
      <c r="B69" s="10">
        <v>0</v>
      </c>
    </row>
    <row r="70" spans="1:2" ht="16.5" thickBot="1" x14ac:dyDescent="0.3">
      <c r="A70" s="11" t="s">
        <v>53</v>
      </c>
      <c r="B70" s="10">
        <v>0</v>
      </c>
    </row>
    <row r="71" spans="1:2" ht="16.5" thickBot="1" x14ac:dyDescent="0.3">
      <c r="A71" s="11" t="s">
        <v>40</v>
      </c>
      <c r="B71" s="10"/>
    </row>
    <row r="72" spans="1:2" ht="16.5" thickBot="1" x14ac:dyDescent="0.3">
      <c r="A72" s="9" t="s">
        <v>34</v>
      </c>
      <c r="B72" s="10">
        <v>0</v>
      </c>
    </row>
    <row r="73" spans="1:2" ht="16.5" thickBot="1" x14ac:dyDescent="0.3">
      <c r="A73" s="9"/>
      <c r="B73" s="10"/>
    </row>
    <row r="74" spans="1:2" ht="32.25" thickBot="1" x14ac:dyDescent="0.3">
      <c r="A74" s="9" t="s">
        <v>35</v>
      </c>
      <c r="B74" s="10">
        <v>0</v>
      </c>
    </row>
    <row r="75" spans="1:2" ht="16.5" thickBot="1" x14ac:dyDescent="0.3">
      <c r="A75" s="11" t="s">
        <v>46</v>
      </c>
      <c r="B75" s="10">
        <v>0</v>
      </c>
    </row>
    <row r="76" spans="1:2" ht="16.5" thickBot="1" x14ac:dyDescent="0.3">
      <c r="A76" s="11" t="s">
        <v>47</v>
      </c>
      <c r="B76" s="10">
        <v>0</v>
      </c>
    </row>
    <row r="77" spans="1:2" ht="16.5" thickBot="1" x14ac:dyDescent="0.3">
      <c r="A77" s="11" t="s">
        <v>40</v>
      </c>
      <c r="B77" s="10">
        <v>0</v>
      </c>
    </row>
    <row r="78" spans="1:2" ht="32.25" thickBot="1" x14ac:dyDescent="0.3">
      <c r="A78" s="9" t="s">
        <v>36</v>
      </c>
      <c r="B78" s="10">
        <v>0</v>
      </c>
    </row>
    <row r="79" spans="1:2" ht="16.5" thickBot="1" x14ac:dyDescent="0.3">
      <c r="A79" s="11"/>
      <c r="B79" s="10"/>
    </row>
    <row r="80" spans="1:2" ht="16.5" thickBot="1" x14ac:dyDescent="0.3">
      <c r="A80" s="9" t="s">
        <v>37</v>
      </c>
      <c r="B80" s="10">
        <v>0</v>
      </c>
    </row>
    <row r="81" spans="1:2" ht="16.5" thickBot="1" x14ac:dyDescent="0.3">
      <c r="A81" s="11" t="s">
        <v>46</v>
      </c>
      <c r="B81" s="10">
        <v>0</v>
      </c>
    </row>
    <row r="82" spans="1:2" ht="16.5" thickBot="1" x14ac:dyDescent="0.3">
      <c r="A82" s="11" t="s">
        <v>47</v>
      </c>
      <c r="B82" s="10">
        <v>0</v>
      </c>
    </row>
    <row r="83" spans="1:2" ht="16.5" thickBot="1" x14ac:dyDescent="0.3">
      <c r="A83" s="11" t="s">
        <v>40</v>
      </c>
      <c r="B83" s="10">
        <v>0</v>
      </c>
    </row>
    <row r="84" spans="1:2" ht="16.5" thickBot="1" x14ac:dyDescent="0.3">
      <c r="A84" s="9" t="s">
        <v>38</v>
      </c>
      <c r="B84" s="10">
        <v>0</v>
      </c>
    </row>
    <row r="85" spans="1:2" ht="16.5" thickBot="1" x14ac:dyDescent="0.3">
      <c r="A85" s="11"/>
      <c r="B85" s="10"/>
    </row>
    <row r="86" spans="1:2" ht="32.25" thickBot="1" x14ac:dyDescent="0.3">
      <c r="A86" s="9" t="s">
        <v>76</v>
      </c>
      <c r="B86" s="22">
        <f>B84+B78+B72+B66+B60+B38+B20</f>
        <v>503.26871999999992</v>
      </c>
    </row>
  </sheetData>
  <mergeCells count="2">
    <mergeCell ref="B54:B55"/>
    <mergeCell ref="B56:B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A2:H130"/>
  <sheetViews>
    <sheetView rightToLeft="1" zoomScaleNormal="100" workbookViewId="0">
      <selection activeCell="A3" sqref="A3"/>
    </sheetView>
  </sheetViews>
  <sheetFormatPr defaultColWidth="9" defaultRowHeight="15.75" x14ac:dyDescent="0.2"/>
  <cols>
    <col min="1" max="1" width="37.625" style="15" customWidth="1"/>
    <col min="2" max="2" width="38.375" style="15" bestFit="1" customWidth="1"/>
    <col min="3" max="3" width="19.625" style="15" bestFit="1" customWidth="1"/>
    <col min="4" max="5" width="9" style="15"/>
    <col min="6" max="6" width="130" style="15" customWidth="1"/>
    <col min="7" max="16384" width="9" style="15"/>
  </cols>
  <sheetData>
    <row r="2" spans="1:8" x14ac:dyDescent="0.25">
      <c r="A2" s="8"/>
      <c r="B2" s="8"/>
    </row>
    <row r="3" spans="1:8" x14ac:dyDescent="0.25">
      <c r="A3" s="8" t="s">
        <v>194</v>
      </c>
      <c r="B3" s="8"/>
    </row>
    <row r="4" spans="1:8" x14ac:dyDescent="0.25">
      <c r="A4" s="8"/>
      <c r="B4" s="8"/>
    </row>
    <row r="5" spans="1:8" x14ac:dyDescent="0.25">
      <c r="A5" s="8"/>
      <c r="B5" s="8"/>
    </row>
    <row r="6" spans="1:8" ht="16.5" thickBot="1" x14ac:dyDescent="0.3">
      <c r="A6" s="8"/>
      <c r="B6" s="8"/>
    </row>
    <row r="7" spans="1:8" ht="32.25" thickBot="1" x14ac:dyDescent="0.25">
      <c r="A7" s="6" t="s">
        <v>107</v>
      </c>
      <c r="B7" s="16" t="s">
        <v>54</v>
      </c>
    </row>
    <row r="8" spans="1:8" ht="45" customHeight="1" thickBot="1" x14ac:dyDescent="0.25">
      <c r="A8" s="9" t="s">
        <v>55</v>
      </c>
      <c r="B8" s="17"/>
    </row>
    <row r="9" spans="1:8" ht="16.5" thickBot="1" x14ac:dyDescent="0.2">
      <c r="A9" s="25" t="s">
        <v>115</v>
      </c>
      <c r="B9" s="25">
        <v>41.774000000000001</v>
      </c>
      <c r="G9" s="27"/>
      <c r="H9" s="33"/>
    </row>
    <row r="10" spans="1:8" ht="16.5" thickBot="1" x14ac:dyDescent="0.2">
      <c r="A10" s="25" t="s">
        <v>155</v>
      </c>
      <c r="B10" s="25">
        <v>27.591598999999995</v>
      </c>
      <c r="G10" s="27"/>
      <c r="H10" s="33"/>
    </row>
    <row r="11" spans="1:8" ht="16.5" thickBot="1" x14ac:dyDescent="0.2">
      <c r="A11" s="25" t="s">
        <v>156</v>
      </c>
      <c r="B11" s="25">
        <v>5.8680000000000003</v>
      </c>
      <c r="G11" s="27"/>
      <c r="H11" s="33"/>
    </row>
    <row r="12" spans="1:8" ht="16.5" thickBot="1" x14ac:dyDescent="0.2">
      <c r="A12" s="25" t="s">
        <v>157</v>
      </c>
      <c r="B12" s="25">
        <v>49.128</v>
      </c>
      <c r="G12" s="27"/>
      <c r="H12" s="33"/>
    </row>
    <row r="13" spans="1:8" ht="16.5" thickBot="1" x14ac:dyDescent="0.2">
      <c r="A13" s="25" t="s">
        <v>158</v>
      </c>
      <c r="B13" s="25">
        <v>37.588000000000001</v>
      </c>
      <c r="G13" s="27"/>
      <c r="H13" s="33"/>
    </row>
    <row r="14" spans="1:8" ht="16.5" thickBot="1" x14ac:dyDescent="0.2">
      <c r="A14" s="25" t="s">
        <v>116</v>
      </c>
      <c r="B14" s="25">
        <v>34.143000000000001</v>
      </c>
      <c r="G14" s="27"/>
      <c r="H14" s="33"/>
    </row>
    <row r="15" spans="1:8" ht="16.5" thickBot="1" x14ac:dyDescent="0.2">
      <c r="A15" s="25" t="s">
        <v>159</v>
      </c>
      <c r="B15" s="25">
        <v>47.218415999999998</v>
      </c>
      <c r="G15" s="27"/>
      <c r="H15" s="33"/>
    </row>
    <row r="16" spans="1:8" ht="16.5" thickBot="1" x14ac:dyDescent="0.2">
      <c r="A16" s="25" t="s">
        <v>160</v>
      </c>
      <c r="B16" s="25">
        <v>45.966999999999999</v>
      </c>
      <c r="G16" s="27"/>
      <c r="H16" s="33"/>
    </row>
    <row r="17" spans="1:8" ht="16.5" thickBot="1" x14ac:dyDescent="0.2">
      <c r="A17" s="25" t="s">
        <v>161</v>
      </c>
      <c r="B17" s="25">
        <v>77.308999999999997</v>
      </c>
      <c r="G17" s="27"/>
      <c r="H17" s="33"/>
    </row>
    <row r="18" spans="1:8" ht="16.5" thickBot="1" x14ac:dyDescent="0.2">
      <c r="A18" s="25" t="s">
        <v>162</v>
      </c>
      <c r="B18" s="25">
        <v>69.724000000000004</v>
      </c>
      <c r="G18" s="27"/>
      <c r="H18" s="33"/>
    </row>
    <row r="19" spans="1:8" ht="16.5" thickBot="1" x14ac:dyDescent="0.2">
      <c r="A19" s="25"/>
      <c r="B19" s="25"/>
      <c r="G19" s="27"/>
      <c r="H19" s="33"/>
    </row>
    <row r="20" spans="1:8" ht="16.5" thickBot="1" x14ac:dyDescent="0.2">
      <c r="A20" s="25"/>
      <c r="B20" s="25"/>
      <c r="G20" s="27"/>
      <c r="H20" s="33"/>
    </row>
    <row r="21" spans="1:8" ht="16.5" thickBot="1" x14ac:dyDescent="0.2">
      <c r="A21" s="9"/>
      <c r="B21" s="25"/>
      <c r="E21" s="51"/>
      <c r="G21" s="27"/>
      <c r="H21" s="32"/>
    </row>
    <row r="22" spans="1:8" ht="32.25" thickBot="1" x14ac:dyDescent="0.2">
      <c r="A22" s="9" t="s">
        <v>56</v>
      </c>
      <c r="B22" s="25">
        <f>SUM(B9:B21)</f>
        <v>436.31101499999994</v>
      </c>
      <c r="D22" s="52"/>
      <c r="E22" s="51"/>
      <c r="G22" s="27"/>
      <c r="H22" s="32"/>
    </row>
    <row r="23" spans="1:8" ht="43.5" customHeight="1" thickBot="1" x14ac:dyDescent="0.2">
      <c r="A23" s="9" t="s">
        <v>57</v>
      </c>
      <c r="B23" s="25"/>
      <c r="G23" s="27"/>
      <c r="H23" s="33"/>
    </row>
    <row r="24" spans="1:8" ht="15.75" customHeight="1" thickBot="1" x14ac:dyDescent="0.2">
      <c r="A24" s="23" t="s">
        <v>163</v>
      </c>
      <c r="B24" s="25">
        <v>43.946727999999993</v>
      </c>
      <c r="G24" s="27"/>
      <c r="H24" s="33"/>
    </row>
    <row r="25" spans="1:8" ht="15.75" customHeight="1" thickBot="1" x14ac:dyDescent="0.2">
      <c r="A25" s="23" t="s">
        <v>117</v>
      </c>
      <c r="B25" s="25">
        <v>20.729443</v>
      </c>
      <c r="G25" s="27"/>
      <c r="H25" s="33"/>
    </row>
    <row r="26" spans="1:8" ht="15.75" customHeight="1" thickBot="1" x14ac:dyDescent="0.2">
      <c r="A26" s="23" t="s">
        <v>164</v>
      </c>
      <c r="B26" s="25">
        <v>0</v>
      </c>
      <c r="G26" s="27"/>
      <c r="H26" s="33"/>
    </row>
    <row r="27" spans="1:8" ht="15.75" customHeight="1" thickBot="1" x14ac:dyDescent="0.2">
      <c r="A27" s="23" t="s">
        <v>165</v>
      </c>
      <c r="B27" s="25">
        <v>13.060551</v>
      </c>
      <c r="G27" s="27"/>
      <c r="H27" s="33"/>
    </row>
    <row r="28" spans="1:8" ht="15.75" customHeight="1" thickBot="1" x14ac:dyDescent="0.2">
      <c r="A28" s="23" t="s">
        <v>166</v>
      </c>
      <c r="B28" s="25">
        <v>54.822656000000002</v>
      </c>
      <c r="G28" s="27"/>
      <c r="H28" s="33"/>
    </row>
    <row r="29" spans="1:8" ht="15.75" customHeight="1" thickBot="1" x14ac:dyDescent="0.2">
      <c r="A29" s="23" t="s">
        <v>167</v>
      </c>
      <c r="B29" s="25">
        <v>37.779315000000004</v>
      </c>
      <c r="G29" s="27"/>
      <c r="H29" s="33"/>
    </row>
    <row r="30" spans="1:8" ht="15.75" customHeight="1" thickBot="1" x14ac:dyDescent="0.2">
      <c r="A30" s="23" t="s">
        <v>168</v>
      </c>
      <c r="B30" s="25">
        <v>29.010477999999999</v>
      </c>
      <c r="G30" s="27"/>
      <c r="H30" s="33"/>
    </row>
    <row r="31" spans="1:8" ht="15.75" customHeight="1" thickBot="1" x14ac:dyDescent="0.2">
      <c r="A31" s="23" t="s">
        <v>169</v>
      </c>
      <c r="B31" s="25">
        <v>28.594111000000002</v>
      </c>
      <c r="G31" s="27"/>
      <c r="H31" s="33"/>
    </row>
    <row r="32" spans="1:8" ht="15.75" customHeight="1" thickBot="1" x14ac:dyDescent="0.2">
      <c r="A32" s="23" t="s">
        <v>118</v>
      </c>
      <c r="B32" s="25">
        <v>0.73372199999999999</v>
      </c>
      <c r="G32" s="27"/>
      <c r="H32" s="33"/>
    </row>
    <row r="33" spans="1:8" ht="15.75" customHeight="1" thickBot="1" x14ac:dyDescent="0.2">
      <c r="A33" s="23" t="s">
        <v>170</v>
      </c>
      <c r="B33" s="25">
        <v>28.1653378</v>
      </c>
      <c r="G33" s="27"/>
      <c r="H33" s="33"/>
    </row>
    <row r="34" spans="1:8" ht="15.75" customHeight="1" thickBot="1" x14ac:dyDescent="0.2">
      <c r="A34" s="23" t="s">
        <v>171</v>
      </c>
      <c r="B34" s="25">
        <v>29.423086000000001</v>
      </c>
      <c r="G34" s="27"/>
      <c r="H34" s="33"/>
    </row>
    <row r="35" spans="1:8" ht="15.75" customHeight="1" thickBot="1" x14ac:dyDescent="0.2">
      <c r="A35" s="23" t="s">
        <v>172</v>
      </c>
      <c r="B35" s="25">
        <v>0</v>
      </c>
      <c r="G35" s="27"/>
      <c r="H35" s="33"/>
    </row>
    <row r="36" spans="1:8" ht="15.75" customHeight="1" thickBot="1" x14ac:dyDescent="0.2">
      <c r="A36" s="23" t="s">
        <v>173</v>
      </c>
      <c r="B36" s="25">
        <v>66.189983999999995</v>
      </c>
      <c r="G36" s="27"/>
      <c r="H36" s="33"/>
    </row>
    <row r="37" spans="1:8" ht="15.75" customHeight="1" thickBot="1" x14ac:dyDescent="0.2">
      <c r="A37" s="23" t="s">
        <v>174</v>
      </c>
      <c r="B37" s="25">
        <v>36.942395000000005</v>
      </c>
      <c r="G37" s="27"/>
      <c r="H37" s="33"/>
    </row>
    <row r="38" spans="1:8" ht="15.75" customHeight="1" thickBot="1" x14ac:dyDescent="0.2">
      <c r="A38" s="23" t="s">
        <v>175</v>
      </c>
      <c r="B38" s="25">
        <v>0</v>
      </c>
      <c r="G38" s="27"/>
      <c r="H38" s="33"/>
    </row>
    <row r="39" spans="1:8" ht="15.75" customHeight="1" thickBot="1" x14ac:dyDescent="0.2">
      <c r="A39" s="23" t="s">
        <v>176</v>
      </c>
      <c r="B39" s="25">
        <v>5.574471</v>
      </c>
      <c r="G39" s="27"/>
      <c r="H39" s="33"/>
    </row>
    <row r="40" spans="1:8" ht="15.75" customHeight="1" thickBot="1" x14ac:dyDescent="0.2">
      <c r="A40" s="23" t="s">
        <v>177</v>
      </c>
      <c r="B40" s="25">
        <v>40.951364999999988</v>
      </c>
      <c r="G40" s="27"/>
      <c r="H40" s="33"/>
    </row>
    <row r="41" spans="1:8" ht="15.75" customHeight="1" thickBot="1" x14ac:dyDescent="0.2">
      <c r="A41" s="23" t="s">
        <v>178</v>
      </c>
      <c r="B41" s="25">
        <v>62.173124999999999</v>
      </c>
      <c r="G41" s="27"/>
      <c r="H41" s="33"/>
    </row>
    <row r="42" spans="1:8" ht="15.75" customHeight="1" thickBot="1" x14ac:dyDescent="0.2">
      <c r="A42" s="23" t="s">
        <v>179</v>
      </c>
      <c r="B42" s="25">
        <v>53.817399999999992</v>
      </c>
      <c r="G42" s="27"/>
      <c r="H42" s="33"/>
    </row>
    <row r="43" spans="1:8" ht="15.75" customHeight="1" thickBot="1" x14ac:dyDescent="0.2">
      <c r="A43" s="23" t="s">
        <v>180</v>
      </c>
      <c r="B43" s="25">
        <v>17.442726000000004</v>
      </c>
      <c r="G43" s="27"/>
      <c r="H43" s="33"/>
    </row>
    <row r="44" spans="1:8" ht="15.75" customHeight="1" thickBot="1" x14ac:dyDescent="0.2">
      <c r="A44" s="23" t="s">
        <v>119</v>
      </c>
      <c r="B44" s="25">
        <v>55.00768699999999</v>
      </c>
      <c r="G44" s="27"/>
      <c r="H44" s="33"/>
    </row>
    <row r="45" spans="1:8" ht="15.75" customHeight="1" thickBot="1" x14ac:dyDescent="0.2">
      <c r="A45" s="23" t="s">
        <v>181</v>
      </c>
      <c r="B45" s="25">
        <v>61.193118000000005</v>
      </c>
      <c r="G45" s="27"/>
      <c r="H45" s="33"/>
    </row>
    <row r="46" spans="1:8" ht="15.75" customHeight="1" thickBot="1" x14ac:dyDescent="0.2">
      <c r="A46" s="23" t="s">
        <v>182</v>
      </c>
      <c r="B46" s="25">
        <v>26.5486854</v>
      </c>
      <c r="G46" s="27"/>
      <c r="H46" s="33"/>
    </row>
    <row r="47" spans="1:8" ht="15.75" customHeight="1" thickBot="1" x14ac:dyDescent="0.2">
      <c r="A47" s="23" t="s">
        <v>183</v>
      </c>
      <c r="B47" s="25">
        <v>3.5535779999999999</v>
      </c>
      <c r="G47" s="27"/>
      <c r="H47" s="33"/>
    </row>
    <row r="48" spans="1:8" ht="16.5" thickBot="1" x14ac:dyDescent="0.2">
      <c r="A48" s="23"/>
      <c r="B48" s="25"/>
      <c r="G48" s="27"/>
      <c r="H48" s="32"/>
    </row>
    <row r="49" spans="1:8" ht="32.25" thickBot="1" x14ac:dyDescent="0.2">
      <c r="A49" s="9" t="s">
        <v>58</v>
      </c>
      <c r="B49" s="25">
        <f>SUM(B24:B48)</f>
        <v>715.65996220000011</v>
      </c>
      <c r="G49" s="24"/>
      <c r="H49" s="34"/>
    </row>
    <row r="50" spans="1:8" ht="16.5" thickBot="1" x14ac:dyDescent="0.2">
      <c r="A50" s="9"/>
      <c r="B50" s="25"/>
      <c r="G50" s="24"/>
      <c r="H50" s="34"/>
    </row>
    <row r="51" spans="1:8" ht="16.5" thickBot="1" x14ac:dyDescent="0.2">
      <c r="A51" s="9"/>
      <c r="B51" s="17"/>
      <c r="G51" s="31"/>
      <c r="H51" s="31"/>
    </row>
    <row r="52" spans="1:8" ht="47.25" customHeight="1" thickBot="1" x14ac:dyDescent="0.2">
      <c r="A52" s="9" t="s">
        <v>59</v>
      </c>
      <c r="B52" s="17"/>
      <c r="G52" s="24"/>
      <c r="H52" s="24"/>
    </row>
    <row r="53" spans="1:8" ht="16.5" thickBot="1" x14ac:dyDescent="0.2">
      <c r="A53" s="11" t="s">
        <v>46</v>
      </c>
      <c r="B53" s="17">
        <v>0</v>
      </c>
      <c r="G53" s="24"/>
      <c r="H53" s="34"/>
    </row>
    <row r="54" spans="1:8" x14ac:dyDescent="0.15">
      <c r="A54" s="12" t="s">
        <v>47</v>
      </c>
      <c r="B54" s="65">
        <v>0</v>
      </c>
      <c r="G54" s="31"/>
      <c r="H54" s="31"/>
    </row>
    <row r="55" spans="1:8" ht="16.5" thickBot="1" x14ac:dyDescent="0.2">
      <c r="A55" s="11" t="s">
        <v>41</v>
      </c>
      <c r="B55" s="66"/>
      <c r="G55" s="24"/>
      <c r="H55" s="24"/>
    </row>
    <row r="56" spans="1:8" x14ac:dyDescent="0.15">
      <c r="A56" s="62" t="s">
        <v>40</v>
      </c>
      <c r="B56" s="65">
        <v>0</v>
      </c>
      <c r="G56" s="24"/>
      <c r="H56" s="34"/>
    </row>
    <row r="57" spans="1:8" x14ac:dyDescent="0.15">
      <c r="A57" s="64"/>
      <c r="B57" s="69"/>
      <c r="G57" s="31"/>
      <c r="H57" s="31"/>
    </row>
    <row r="58" spans="1:8" ht="16.5" thickBot="1" x14ac:dyDescent="0.2">
      <c r="A58" s="63"/>
      <c r="B58" s="66"/>
      <c r="G58" s="24"/>
      <c r="H58" s="24"/>
    </row>
    <row r="59" spans="1:8" ht="16.5" thickBot="1" x14ac:dyDescent="0.2">
      <c r="A59" s="9" t="s">
        <v>60</v>
      </c>
      <c r="B59" s="17">
        <v>0</v>
      </c>
      <c r="G59" s="24"/>
      <c r="H59" s="24"/>
    </row>
    <row r="60" spans="1:8" ht="16.5" thickBot="1" x14ac:dyDescent="0.2">
      <c r="A60" s="11"/>
      <c r="B60" s="17"/>
      <c r="G60" s="24"/>
      <c r="H60" s="24"/>
    </row>
    <row r="61" spans="1:8" ht="44.25" customHeight="1" thickBot="1" x14ac:dyDescent="0.2">
      <c r="A61" s="9" t="s">
        <v>61</v>
      </c>
      <c r="B61" s="17"/>
      <c r="G61" s="31"/>
      <c r="H61" s="35"/>
    </row>
    <row r="62" spans="1:8" ht="16.5" thickBot="1" x14ac:dyDescent="0.2">
      <c r="A62" s="11" t="s">
        <v>46</v>
      </c>
      <c r="B62" s="17">
        <v>0</v>
      </c>
      <c r="G62" s="24"/>
      <c r="H62" s="34"/>
    </row>
    <row r="63" spans="1:8" x14ac:dyDescent="0.15">
      <c r="A63" s="12" t="s">
        <v>47</v>
      </c>
      <c r="B63" s="65">
        <v>0</v>
      </c>
      <c r="G63" s="31"/>
      <c r="H63" s="31"/>
    </row>
    <row r="64" spans="1:8" ht="16.5" thickBot="1" x14ac:dyDescent="0.2">
      <c r="A64" s="11" t="s">
        <v>44</v>
      </c>
      <c r="B64" s="66"/>
      <c r="G64" s="24"/>
      <c r="H64" s="24"/>
    </row>
    <row r="65" spans="1:8" x14ac:dyDescent="0.15">
      <c r="A65" s="12" t="s">
        <v>40</v>
      </c>
      <c r="B65" s="65">
        <v>0</v>
      </c>
      <c r="G65" s="24"/>
      <c r="H65" s="24"/>
    </row>
    <row r="66" spans="1:8" x14ac:dyDescent="0.15">
      <c r="A66" s="12" t="s">
        <v>45</v>
      </c>
      <c r="B66" s="69"/>
      <c r="G66" s="31"/>
      <c r="H66" s="35"/>
    </row>
    <row r="67" spans="1:8" x14ac:dyDescent="0.15">
      <c r="A67" s="12"/>
      <c r="B67" s="69"/>
      <c r="G67" s="31"/>
      <c r="H67" s="35"/>
    </row>
    <row r="68" spans="1:8" ht="16.5" thickBot="1" x14ac:dyDescent="0.2">
      <c r="A68" s="14"/>
      <c r="B68" s="66"/>
      <c r="G68" s="31"/>
      <c r="H68" s="35"/>
    </row>
    <row r="69" spans="1:8" ht="16.5" thickBot="1" x14ac:dyDescent="0.2">
      <c r="A69" s="9" t="s">
        <v>62</v>
      </c>
      <c r="B69" s="17">
        <v>0</v>
      </c>
      <c r="G69" s="31"/>
      <c r="H69" s="35"/>
    </row>
    <row r="70" spans="1:8" ht="16.5" thickBot="1" x14ac:dyDescent="0.2">
      <c r="A70" s="11"/>
      <c r="B70" s="17"/>
      <c r="G70" s="24"/>
      <c r="H70" s="24"/>
    </row>
    <row r="71" spans="1:8" ht="63.75" thickBot="1" x14ac:dyDescent="0.2">
      <c r="A71" s="9" t="s">
        <v>63</v>
      </c>
      <c r="B71" s="17"/>
      <c r="G71" s="31"/>
      <c r="H71" s="35"/>
    </row>
    <row r="72" spans="1:8" ht="16.5" thickBot="1" x14ac:dyDescent="0.2">
      <c r="A72" s="41" t="s">
        <v>120</v>
      </c>
      <c r="B72" s="41">
        <v>3.2524353328767068</v>
      </c>
      <c r="G72" s="31"/>
      <c r="H72" s="35"/>
    </row>
    <row r="73" spans="1:8" ht="16.5" thickBot="1" x14ac:dyDescent="0.2">
      <c r="A73" s="41" t="s">
        <v>128</v>
      </c>
      <c r="B73" s="41">
        <v>0.45666581671232886</v>
      </c>
      <c r="G73" s="31"/>
      <c r="H73" s="35"/>
    </row>
    <row r="74" spans="1:8" ht="16.5" thickBot="1" x14ac:dyDescent="0.2">
      <c r="A74" s="41" t="s">
        <v>129</v>
      </c>
      <c r="B74" s="41">
        <v>2.3228423888273806</v>
      </c>
      <c r="G74" s="31"/>
      <c r="H74" s="35"/>
    </row>
    <row r="75" spans="1:8" ht="16.5" thickBot="1" x14ac:dyDescent="0.2">
      <c r="A75" s="41" t="s">
        <v>121</v>
      </c>
      <c r="B75" s="41">
        <v>0.37758004191780814</v>
      </c>
      <c r="G75" s="31"/>
      <c r="H75" s="35"/>
    </row>
    <row r="76" spans="1:8" ht="16.5" thickBot="1" x14ac:dyDescent="0.2">
      <c r="A76" s="41" t="s">
        <v>122</v>
      </c>
      <c r="B76" s="41">
        <v>49.752576639705076</v>
      </c>
      <c r="G76" s="31"/>
      <c r="H76" s="35"/>
    </row>
    <row r="77" spans="1:8" ht="16.5" thickBot="1" x14ac:dyDescent="0.2">
      <c r="A77" s="41" t="s">
        <v>123</v>
      </c>
      <c r="B77" s="41">
        <v>9.2120915870547933</v>
      </c>
      <c r="G77" s="31"/>
      <c r="H77" s="35"/>
    </row>
    <row r="78" spans="1:8" ht="16.5" thickBot="1" x14ac:dyDescent="0.2">
      <c r="A78" s="41" t="s">
        <v>184</v>
      </c>
      <c r="B78" s="41">
        <v>18.999545724945161</v>
      </c>
      <c r="G78" s="31"/>
      <c r="H78" s="35"/>
    </row>
    <row r="79" spans="1:8" ht="16.5" thickBot="1" x14ac:dyDescent="0.2">
      <c r="A79" s="41" t="s">
        <v>124</v>
      </c>
      <c r="B79" s="41">
        <v>95.320173682084189</v>
      </c>
      <c r="G79" s="31"/>
      <c r="H79" s="35"/>
    </row>
    <row r="80" spans="1:8" ht="16.5" thickBot="1" x14ac:dyDescent="0.2">
      <c r="A80" s="41" t="s">
        <v>185</v>
      </c>
      <c r="B80" s="41">
        <v>14.811408503802692</v>
      </c>
      <c r="G80" s="31"/>
      <c r="H80" s="35"/>
    </row>
    <row r="81" spans="1:8" ht="16.5" thickBot="1" x14ac:dyDescent="0.2">
      <c r="A81" s="41" t="s">
        <v>125</v>
      </c>
      <c r="B81" s="41">
        <v>10.749938723739865</v>
      </c>
      <c r="G81" s="31"/>
      <c r="H81" s="35"/>
    </row>
    <row r="82" spans="1:8" ht="16.5" thickBot="1" x14ac:dyDescent="0.2">
      <c r="A82" s="41" t="s">
        <v>126</v>
      </c>
      <c r="B82" s="41">
        <v>55.197855873731427</v>
      </c>
      <c r="G82" s="31"/>
      <c r="H82" s="35"/>
    </row>
    <row r="83" spans="1:8" ht="16.5" thickBot="1" x14ac:dyDescent="0.2">
      <c r="A83" s="41" t="s">
        <v>186</v>
      </c>
      <c r="B83" s="41">
        <v>10.172100966838292</v>
      </c>
      <c r="G83" s="31"/>
      <c r="H83" s="35"/>
    </row>
    <row r="84" spans="1:8" ht="16.5" thickBot="1" x14ac:dyDescent="0.2">
      <c r="A84" s="41" t="s">
        <v>187</v>
      </c>
      <c r="B84" s="41">
        <v>13.618285973013728</v>
      </c>
      <c r="G84" s="31"/>
      <c r="H84" s="35"/>
    </row>
    <row r="85" spans="1:8" ht="16.5" thickBot="1" x14ac:dyDescent="0.2">
      <c r="A85" s="41" t="s">
        <v>130</v>
      </c>
      <c r="B85" s="41">
        <v>0.11225684371232861</v>
      </c>
      <c r="G85" s="31"/>
      <c r="H85" s="35"/>
    </row>
    <row r="86" spans="1:8" ht="16.5" thickBot="1" x14ac:dyDescent="0.2">
      <c r="A86" s="41" t="s">
        <v>127</v>
      </c>
      <c r="B86" s="41">
        <v>21.66064986503287</v>
      </c>
      <c r="G86" s="31"/>
      <c r="H86" s="35"/>
    </row>
    <row r="87" spans="1:8" ht="16.5" thickBot="1" x14ac:dyDescent="0.2">
      <c r="A87" s="41" t="s">
        <v>188</v>
      </c>
      <c r="B87" s="41">
        <v>1.3587306350136985</v>
      </c>
      <c r="G87" s="31"/>
      <c r="H87" s="35"/>
    </row>
    <row r="88" spans="1:8" ht="16.5" thickBot="1" x14ac:dyDescent="0.2">
      <c r="A88" s="41" t="s">
        <v>189</v>
      </c>
      <c r="B88" s="41">
        <v>6.96148777810137</v>
      </c>
      <c r="G88" s="31"/>
      <c r="H88" s="35"/>
    </row>
    <row r="89" spans="1:8" ht="16.5" thickBot="1" x14ac:dyDescent="0.2">
      <c r="A89" s="41" t="s">
        <v>190</v>
      </c>
      <c r="B89" s="41">
        <v>0.64207920134246443</v>
      </c>
      <c r="G89" s="31"/>
      <c r="H89" s="35"/>
    </row>
    <row r="90" spans="1:8" ht="16.5" thickBot="1" x14ac:dyDescent="0.2">
      <c r="A90" s="41"/>
      <c r="B90" s="41"/>
      <c r="G90" s="31"/>
      <c r="H90" s="35"/>
    </row>
    <row r="91" spans="1:8" ht="16.5" thickBot="1" x14ac:dyDescent="0.2">
      <c r="A91" s="41"/>
      <c r="B91" s="41"/>
      <c r="G91" s="31"/>
      <c r="H91" s="35"/>
    </row>
    <row r="92" spans="1:8" ht="16.5" thickBot="1" x14ac:dyDescent="0.2">
      <c r="A92" s="9" t="s">
        <v>110</v>
      </c>
      <c r="B92" s="41">
        <f>SUM(B72:B91)</f>
        <v>314.97870557845209</v>
      </c>
      <c r="G92" s="31"/>
      <c r="H92" s="35"/>
    </row>
    <row r="93" spans="1:8" ht="16.5" thickBot="1" x14ac:dyDescent="0.2">
      <c r="A93" s="9"/>
      <c r="B93" s="17"/>
      <c r="G93" s="31"/>
      <c r="H93" s="35"/>
    </row>
    <row r="94" spans="1:8" ht="63.75" thickBot="1" x14ac:dyDescent="0.2">
      <c r="A94" s="9" t="s">
        <v>64</v>
      </c>
      <c r="B94" s="17"/>
      <c r="G94" s="31"/>
      <c r="H94" s="35"/>
    </row>
    <row r="95" spans="1:8" ht="16.5" thickBot="1" x14ac:dyDescent="0.2">
      <c r="A95" s="22" t="s">
        <v>128</v>
      </c>
      <c r="B95" s="25">
        <v>2.4957087269506832</v>
      </c>
      <c r="G95" s="31"/>
      <c r="H95" s="35"/>
    </row>
    <row r="96" spans="1:8" ht="16.5" thickBot="1" x14ac:dyDescent="0.2">
      <c r="A96" s="22" t="s">
        <v>129</v>
      </c>
      <c r="B96" s="25">
        <v>0.29264501568091805</v>
      </c>
      <c r="G96" s="31"/>
      <c r="H96" s="35"/>
    </row>
    <row r="97" spans="1:8" ht="16.5" thickBot="1" x14ac:dyDescent="0.2">
      <c r="A97" s="22"/>
      <c r="B97" s="25"/>
      <c r="G97" s="31"/>
      <c r="H97" s="35"/>
    </row>
    <row r="98" spans="1:8" ht="16.5" thickBot="1" x14ac:dyDescent="0.2">
      <c r="A98" s="22"/>
      <c r="B98" s="25"/>
      <c r="G98" s="31"/>
      <c r="H98" s="35"/>
    </row>
    <row r="99" spans="1:8" ht="16.5" thickBot="1" x14ac:dyDescent="0.2">
      <c r="A99" s="25"/>
      <c r="B99" s="25"/>
      <c r="G99" s="31"/>
      <c r="H99" s="35"/>
    </row>
    <row r="100" spans="1:8" ht="16.5" thickBot="1" x14ac:dyDescent="0.2">
      <c r="A100" s="9" t="s">
        <v>65</v>
      </c>
      <c r="B100" s="25">
        <f>SUM(B95:B99)</f>
        <v>2.7883537426316014</v>
      </c>
      <c r="G100" s="31"/>
      <c r="H100" s="35"/>
    </row>
    <row r="101" spans="1:8" ht="16.5" thickBot="1" x14ac:dyDescent="0.2">
      <c r="A101" s="9"/>
      <c r="B101" s="17"/>
      <c r="G101" s="31"/>
      <c r="H101" s="35"/>
    </row>
    <row r="102" spans="1:8" ht="36.75" customHeight="1" thickBot="1" x14ac:dyDescent="0.2">
      <c r="A102" s="9" t="s">
        <v>66</v>
      </c>
      <c r="B102" s="17"/>
      <c r="G102" s="31"/>
      <c r="H102" s="35"/>
    </row>
    <row r="103" spans="1:8" ht="16.5" thickBot="1" x14ac:dyDescent="0.2">
      <c r="A103" s="9"/>
      <c r="B103" s="17"/>
      <c r="G103" s="31"/>
      <c r="H103" s="35"/>
    </row>
    <row r="104" spans="1:8" ht="16.5" thickBot="1" x14ac:dyDescent="0.2">
      <c r="A104" s="11"/>
      <c r="B104" s="25"/>
      <c r="G104" s="31"/>
      <c r="H104" s="31"/>
    </row>
    <row r="105" spans="1:8" ht="32.25" thickBot="1" x14ac:dyDescent="0.2">
      <c r="A105" s="9" t="s">
        <v>67</v>
      </c>
      <c r="B105" s="25">
        <f>SUM(B103:B104)</f>
        <v>0</v>
      </c>
      <c r="C105" s="40"/>
      <c r="G105" s="24"/>
      <c r="H105" s="34"/>
    </row>
    <row r="106" spans="1:8" ht="16.5" thickBot="1" x14ac:dyDescent="0.2">
      <c r="A106" s="9"/>
      <c r="B106" s="17"/>
      <c r="G106" s="31"/>
      <c r="H106" s="31"/>
    </row>
    <row r="107" spans="1:8" ht="57.75" customHeight="1" x14ac:dyDescent="0.15">
      <c r="A107" s="67" t="s">
        <v>68</v>
      </c>
      <c r="B107" s="65"/>
      <c r="G107" s="24"/>
      <c r="H107" s="34"/>
    </row>
    <row r="108" spans="1:8" ht="34.5" customHeight="1" thickBot="1" x14ac:dyDescent="0.2">
      <c r="A108" s="68"/>
      <c r="B108" s="66"/>
      <c r="G108" s="24"/>
      <c r="H108" s="34"/>
    </row>
    <row r="109" spans="1:8" ht="16.5" thickBot="1" x14ac:dyDescent="0.2">
      <c r="A109" s="10" t="s">
        <v>123</v>
      </c>
      <c r="B109" s="25">
        <v>3.7370252109315025</v>
      </c>
      <c r="G109" s="24"/>
      <c r="H109" s="34"/>
    </row>
    <row r="110" spans="1:8" ht="16.5" thickBot="1" x14ac:dyDescent="0.2">
      <c r="A110" s="10" t="s">
        <v>191</v>
      </c>
      <c r="B110" s="25">
        <v>19.387837653972593</v>
      </c>
      <c r="G110" s="24"/>
      <c r="H110" s="34"/>
    </row>
    <row r="111" spans="1:8" ht="16.5" thickBot="1" x14ac:dyDescent="0.2">
      <c r="A111" s="10" t="s">
        <v>192</v>
      </c>
      <c r="B111" s="25">
        <v>9.3474428975342452</v>
      </c>
      <c r="G111" s="24"/>
      <c r="H111" s="34"/>
    </row>
    <row r="112" spans="1:8" ht="16.5" thickBot="1" x14ac:dyDescent="0.2">
      <c r="A112" s="10"/>
      <c r="B112" s="25"/>
      <c r="G112" s="24"/>
      <c r="H112" s="34"/>
    </row>
    <row r="113" spans="1:8" ht="16.5" thickBot="1" x14ac:dyDescent="0.2">
      <c r="A113" s="10"/>
      <c r="B113" s="25"/>
      <c r="G113" s="24"/>
      <c r="H113" s="34"/>
    </row>
    <row r="114" spans="1:8" ht="16.5" thickBot="1" x14ac:dyDescent="0.2">
      <c r="A114" s="10"/>
      <c r="B114" s="25"/>
      <c r="G114" s="24"/>
      <c r="H114" s="34"/>
    </row>
    <row r="115" spans="1:8" ht="16.5" thickBot="1" x14ac:dyDescent="0.2">
      <c r="A115" s="10"/>
      <c r="B115" s="25"/>
      <c r="G115" s="24"/>
      <c r="H115" s="34"/>
    </row>
    <row r="116" spans="1:8" ht="32.25" thickBot="1" x14ac:dyDescent="0.25">
      <c r="A116" s="9" t="s">
        <v>69</v>
      </c>
      <c r="B116" s="26">
        <f>SUM(B109:B115)</f>
        <v>32.472305762438339</v>
      </c>
      <c r="C116" s="39"/>
    </row>
    <row r="117" spans="1:8" ht="16.5" thickBot="1" x14ac:dyDescent="0.25">
      <c r="A117" s="11"/>
      <c r="B117" s="17"/>
    </row>
    <row r="118" spans="1:8" ht="56.25" customHeight="1" thickBot="1" x14ac:dyDescent="0.25">
      <c r="A118" s="9" t="s">
        <v>70</v>
      </c>
      <c r="B118" s="17"/>
    </row>
    <row r="119" spans="1:8" ht="16.5" thickBot="1" x14ac:dyDescent="0.25">
      <c r="A119" s="11" t="s">
        <v>193</v>
      </c>
      <c r="B119" s="43">
        <v>43.684008712438427</v>
      </c>
    </row>
    <row r="120" spans="1:8" ht="40.5" customHeight="1" thickBot="1" x14ac:dyDescent="0.25">
      <c r="A120" s="11" t="s">
        <v>71</v>
      </c>
      <c r="B120" s="17">
        <v>0</v>
      </c>
    </row>
    <row r="121" spans="1:8" ht="16.5" thickBot="1" x14ac:dyDescent="0.25">
      <c r="A121" s="11" t="s">
        <v>40</v>
      </c>
      <c r="B121" s="17">
        <v>0</v>
      </c>
    </row>
    <row r="122" spans="1:8" ht="32.25" thickBot="1" x14ac:dyDescent="0.25">
      <c r="A122" s="9" t="s">
        <v>72</v>
      </c>
      <c r="B122" s="43">
        <f>SUM(B119:B121)</f>
        <v>43.684008712438427</v>
      </c>
    </row>
    <row r="123" spans="1:8" ht="16.5" thickBot="1" x14ac:dyDescent="0.25">
      <c r="A123" s="9"/>
      <c r="B123" s="17"/>
    </row>
    <row r="124" spans="1:8" ht="16.5" thickBot="1" x14ac:dyDescent="0.25">
      <c r="A124" s="9" t="s">
        <v>73</v>
      </c>
      <c r="B124" s="26">
        <f>+B122+B116+B105+B100+B92+B69+B49+B22</f>
        <v>1545.8943509959606</v>
      </c>
      <c r="C124" s="39"/>
      <c r="D124" s="39"/>
    </row>
    <row r="125" spans="1:8" ht="16.5" thickBot="1" x14ac:dyDescent="0.25">
      <c r="A125" s="9" t="s">
        <v>39</v>
      </c>
      <c r="B125" s="17"/>
    </row>
    <row r="126" spans="1:8" ht="16.5" thickBot="1" x14ac:dyDescent="0.25">
      <c r="A126" s="11"/>
      <c r="B126" s="43"/>
    </row>
    <row r="127" spans="1:8" ht="16.5" thickBot="1" x14ac:dyDescent="0.25">
      <c r="A127" s="11"/>
      <c r="B127" s="43"/>
    </row>
    <row r="128" spans="1:8" ht="16.5" thickBot="1" x14ac:dyDescent="0.25">
      <c r="A128" s="11"/>
      <c r="B128" s="17"/>
    </row>
    <row r="129" spans="1:2" ht="45" customHeight="1" thickBot="1" x14ac:dyDescent="0.25">
      <c r="A129" s="9" t="s">
        <v>93</v>
      </c>
      <c r="B129" s="43">
        <f>+B128+B127+B126</f>
        <v>0</v>
      </c>
    </row>
    <row r="130" spans="1:2" ht="16.5" thickBot="1" x14ac:dyDescent="0.25">
      <c r="A130" s="9" t="s">
        <v>74</v>
      </c>
      <c r="B130" s="26">
        <v>798511.34</v>
      </c>
    </row>
  </sheetData>
  <mergeCells count="7">
    <mergeCell ref="B54:B55"/>
    <mergeCell ref="B107:B108"/>
    <mergeCell ref="A107:A108"/>
    <mergeCell ref="B56:B58"/>
    <mergeCell ref="A56:A58"/>
    <mergeCell ref="B63:B64"/>
    <mergeCell ref="B65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כללי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C2333.Office3</cp:lastModifiedBy>
  <cp:lastPrinted>2024-04-04T14:00:13Z</cp:lastPrinted>
  <dcterms:created xsi:type="dcterms:W3CDTF">2024-01-28T18:32:14Z</dcterms:created>
  <dcterms:modified xsi:type="dcterms:W3CDTF">2025-03-27T11:53:43Z</dcterms:modified>
</cp:coreProperties>
</file>